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 LIEU KE TOAN\3 CONG KHAI\CONG KHAI THEO TT61\2019- 2020\bieu mau tai chinh 2019\"/>
    </mc:Choice>
  </mc:AlternateContent>
  <bookViews>
    <workbookView xWindow="240" yWindow="120" windowWidth="15600" windowHeight="6915"/>
  </bookViews>
  <sheets>
    <sheet name="Bieu 2" sheetId="2" r:id="rId1"/>
    <sheet name="Bieu 3" sheetId="20" r:id="rId2"/>
    <sheet name="Bieu 4" sheetId="3" r:id="rId3"/>
  </sheets>
  <definedNames>
    <definedName name="_xlnm.Print_Titles" localSheetId="0">'Bieu 2'!$8:$8</definedName>
    <definedName name="_xlnm.Print_Titles" localSheetId="1">'Bieu 3'!$8:$9</definedName>
    <definedName name="_xlnm.Print_Titles" localSheetId="2">'Bieu 4'!$9:$10</definedName>
  </definedNames>
  <calcPr calcId="162913"/>
</workbook>
</file>

<file path=xl/calcChain.xml><?xml version="1.0" encoding="utf-8"?>
<calcChain xmlns="http://schemas.openxmlformats.org/spreadsheetml/2006/main">
  <c r="C138" i="3" l="1"/>
  <c r="D145" i="3"/>
  <c r="D144" i="3"/>
  <c r="D143" i="3"/>
  <c r="C33" i="3"/>
  <c r="C34" i="3"/>
  <c r="D34" i="3" s="1"/>
  <c r="C35" i="3"/>
  <c r="C32" i="3"/>
  <c r="C31" i="3" s="1"/>
  <c r="C26" i="3"/>
  <c r="C27" i="3"/>
  <c r="C28" i="3"/>
  <c r="C29" i="3"/>
  <c r="D29" i="3" s="1"/>
  <c r="C30" i="3"/>
  <c r="C25" i="3"/>
  <c r="C22" i="3"/>
  <c r="C23" i="3"/>
  <c r="C20" i="3" s="1"/>
  <c r="C21" i="3"/>
  <c r="D35" i="3"/>
  <c r="D33" i="3"/>
  <c r="D32" i="3"/>
  <c r="D30" i="3"/>
  <c r="D28" i="3"/>
  <c r="D26" i="3"/>
  <c r="D25" i="3"/>
  <c r="D23" i="3"/>
  <c r="D22" i="3"/>
  <c r="D21" i="3"/>
  <c r="D20" i="3" s="1"/>
  <c r="C15" i="3"/>
  <c r="C70" i="3"/>
  <c r="D72" i="3"/>
  <c r="C24" i="3" l="1"/>
  <c r="D27" i="3"/>
  <c r="D31" i="3"/>
  <c r="D24" i="3"/>
  <c r="C102" i="3"/>
  <c r="D103" i="3"/>
  <c r="D102" i="3" s="1"/>
  <c r="C64" i="3"/>
  <c r="D65" i="3"/>
  <c r="C39" i="3"/>
  <c r="C36" i="3" s="1"/>
  <c r="C19" i="3" s="1"/>
  <c r="D40" i="3"/>
  <c r="D39" i="3" s="1"/>
  <c r="D38" i="3"/>
  <c r="D37" i="3"/>
  <c r="C12" i="3"/>
  <c r="C11" i="3" s="1"/>
  <c r="D36" i="3" l="1"/>
  <c r="D19" i="3" s="1"/>
  <c r="C53" i="2" l="1"/>
  <c r="C47" i="2" l="1"/>
  <c r="C149" i="3"/>
  <c r="D151" i="3"/>
  <c r="D152" i="3"/>
  <c r="D153" i="3"/>
  <c r="D150" i="3"/>
  <c r="D156" i="3"/>
  <c r="D149" i="3" l="1"/>
  <c r="C125" i="3"/>
  <c r="D126" i="3"/>
  <c r="D115" i="3"/>
  <c r="D116" i="3"/>
  <c r="D117" i="3"/>
  <c r="D118" i="3"/>
  <c r="C114" i="3"/>
  <c r="D48" i="3"/>
  <c r="C90" i="3"/>
  <c r="C74" i="3"/>
  <c r="D78" i="3"/>
  <c r="D63" i="3"/>
  <c r="D62" i="3" s="1"/>
  <c r="C62" i="3"/>
  <c r="C45" i="3"/>
  <c r="D94" i="20"/>
  <c r="D99" i="20"/>
  <c r="D91" i="20" s="1"/>
  <c r="D112" i="20"/>
  <c r="D111" i="20" s="1"/>
  <c r="D114" i="20"/>
  <c r="D117" i="20"/>
  <c r="D119" i="20"/>
  <c r="D124" i="20"/>
  <c r="D101" i="20"/>
  <c r="D102" i="20"/>
  <c r="D103" i="20"/>
  <c r="D105" i="20"/>
  <c r="D106" i="20"/>
  <c r="D107" i="20"/>
  <c r="D108" i="20"/>
  <c r="D113" i="20"/>
  <c r="D115" i="20"/>
  <c r="D116" i="20"/>
  <c r="D118" i="20"/>
  <c r="D121" i="20"/>
  <c r="D125" i="20"/>
  <c r="D92" i="20"/>
  <c r="C119" i="20"/>
  <c r="C111" i="20"/>
  <c r="C124" i="20"/>
  <c r="C114" i="20"/>
  <c r="D98" i="20"/>
  <c r="D97" i="20"/>
  <c r="D96" i="20"/>
  <c r="D95" i="20"/>
  <c r="C94" i="20"/>
  <c r="C91" i="20" s="1"/>
  <c r="C90" i="20" s="1"/>
  <c r="C80" i="20"/>
  <c r="C82" i="20" s="1"/>
  <c r="D82" i="20" s="1"/>
  <c r="C70" i="20"/>
  <c r="C60" i="20"/>
  <c r="D60" i="20" s="1"/>
  <c r="C56" i="20"/>
  <c r="D56" i="20" s="1"/>
  <c r="D49" i="20"/>
  <c r="C49" i="20"/>
  <c r="D31" i="20"/>
  <c r="D32" i="20"/>
  <c r="D33" i="20"/>
  <c r="D35" i="20"/>
  <c r="D36" i="20"/>
  <c r="D37" i="20"/>
  <c r="D38" i="20"/>
  <c r="D39" i="20"/>
  <c r="D40" i="20"/>
  <c r="D42" i="20"/>
  <c r="D43" i="20"/>
  <c r="D44" i="20"/>
  <c r="D45" i="20"/>
  <c r="D48" i="20"/>
  <c r="D47" i="20" s="1"/>
  <c r="D52" i="20"/>
  <c r="D53" i="20"/>
  <c r="D55" i="20"/>
  <c r="D58" i="20"/>
  <c r="D61" i="20"/>
  <c r="D63" i="20"/>
  <c r="D64" i="20"/>
  <c r="D65" i="20"/>
  <c r="D67" i="20"/>
  <c r="D69" i="20"/>
  <c r="D70" i="20"/>
  <c r="D71" i="20"/>
  <c r="D72" i="20"/>
  <c r="D74" i="20"/>
  <c r="D76" i="20"/>
  <c r="D78" i="20"/>
  <c r="D81" i="20"/>
  <c r="D84" i="20"/>
  <c r="D85" i="20"/>
  <c r="D86" i="20"/>
  <c r="D30" i="20"/>
  <c r="C29" i="20"/>
  <c r="C13" i="20"/>
  <c r="C36" i="2"/>
  <c r="C35" i="2"/>
  <c r="C38" i="2"/>
  <c r="C31" i="2"/>
  <c r="C21" i="2"/>
  <c r="C23" i="2" s="1"/>
  <c r="C20" i="2"/>
  <c r="D114" i="3" l="1"/>
  <c r="D90" i="20"/>
  <c r="E90" i="20" s="1"/>
  <c r="D29" i="20"/>
  <c r="D68" i="20"/>
  <c r="D54" i="20"/>
  <c r="D51" i="20"/>
  <c r="D41" i="20"/>
  <c r="D34" i="20"/>
  <c r="D28" i="20" l="1"/>
  <c r="C135" i="3" l="1"/>
  <c r="D46" i="3"/>
  <c r="D158" i="3"/>
  <c r="D139" i="3"/>
  <c r="D140" i="3"/>
  <c r="D141" i="3"/>
  <c r="D142" i="3"/>
  <c r="D146" i="3"/>
  <c r="D138" i="3" s="1"/>
  <c r="D147" i="3"/>
  <c r="D148" i="3"/>
  <c r="D157" i="3"/>
  <c r="D47" i="3"/>
  <c r="D66" i="3"/>
  <c r="D64" i="3" s="1"/>
  <c r="D71" i="3"/>
  <c r="D73" i="3"/>
  <c r="D80" i="3"/>
  <c r="D81" i="3"/>
  <c r="D82" i="3"/>
  <c r="D84" i="3"/>
  <c r="D86" i="3"/>
  <c r="D88" i="3"/>
  <c r="D94" i="3"/>
  <c r="D96" i="3"/>
  <c r="D99" i="3"/>
  <c r="D100" i="3"/>
  <c r="D101" i="3"/>
  <c r="D105" i="3"/>
  <c r="D106" i="3"/>
  <c r="D107" i="3"/>
  <c r="D113" i="3"/>
  <c r="D112" i="3" s="1"/>
  <c r="D120" i="3"/>
  <c r="D121" i="3"/>
  <c r="D124" i="3"/>
  <c r="D127" i="3"/>
  <c r="D125" i="3" s="1"/>
  <c r="D129" i="3"/>
  <c r="D128" i="3" s="1"/>
  <c r="D131" i="3"/>
  <c r="D132" i="3"/>
  <c r="D134" i="3"/>
  <c r="D136" i="3"/>
  <c r="D135" i="3" s="1"/>
  <c r="C130" i="3"/>
  <c r="C128" i="3"/>
  <c r="C123" i="3"/>
  <c r="C112" i="3"/>
  <c r="D109" i="3"/>
  <c r="D108" i="3"/>
  <c r="C104" i="3"/>
  <c r="D98" i="3"/>
  <c r="C97" i="3"/>
  <c r="D95" i="3"/>
  <c r="D93" i="3"/>
  <c r="D92" i="3"/>
  <c r="D89" i="3"/>
  <c r="D87" i="3"/>
  <c r="C79" i="3"/>
  <c r="D77" i="3"/>
  <c r="D76" i="3"/>
  <c r="D69" i="3"/>
  <c r="C67" i="3"/>
  <c r="D60" i="3"/>
  <c r="D59" i="3"/>
  <c r="D58" i="3"/>
  <c r="C56" i="3"/>
  <c r="D55" i="3"/>
  <c r="D54" i="3"/>
  <c r="D53" i="3"/>
  <c r="D52" i="3"/>
  <c r="D51" i="3"/>
  <c r="C49" i="3"/>
  <c r="C117" i="20"/>
  <c r="C112" i="20"/>
  <c r="C103" i="20"/>
  <c r="C92" i="20"/>
  <c r="C88" i="20"/>
  <c r="D88" i="20" s="1"/>
  <c r="C87" i="20"/>
  <c r="D77" i="20"/>
  <c r="C75" i="20"/>
  <c r="D75" i="20" s="1"/>
  <c r="C68" i="20"/>
  <c r="C66" i="20"/>
  <c r="D66" i="20" s="1"/>
  <c r="D62" i="20" s="1"/>
  <c r="C59" i="20"/>
  <c r="D59" i="20" s="1"/>
  <c r="D57" i="20" s="1"/>
  <c r="C54" i="20"/>
  <c r="C51" i="20"/>
  <c r="C47" i="20"/>
  <c r="C41" i="20"/>
  <c r="C34" i="20"/>
  <c r="D13" i="20"/>
  <c r="E13" i="20" s="1"/>
  <c r="E11" i="20" s="1"/>
  <c r="E10" i="20" s="1"/>
  <c r="C10" i="20"/>
  <c r="A3" i="20"/>
  <c r="A2" i="20"/>
  <c r="D45" i="3" l="1"/>
  <c r="D119" i="3"/>
  <c r="D111" i="3" s="1"/>
  <c r="D73" i="20"/>
  <c r="C57" i="20"/>
  <c r="C46" i="20" s="1"/>
  <c r="C27" i="20" s="1"/>
  <c r="C83" i="20"/>
  <c r="D87" i="20"/>
  <c r="D83" i="20" s="1"/>
  <c r="C79" i="20"/>
  <c r="D80" i="20"/>
  <c r="D79" i="20" s="1"/>
  <c r="C62" i="20"/>
  <c r="D11" i="20"/>
  <c r="D10" i="20" s="1"/>
  <c r="C73" i="20"/>
  <c r="C28" i="20"/>
  <c r="C99" i="20"/>
  <c r="C44" i="3"/>
  <c r="C122" i="3"/>
  <c r="C154" i="3"/>
  <c r="D97" i="3"/>
  <c r="D155" i="3"/>
  <c r="D154" i="3" s="1"/>
  <c r="D70" i="3"/>
  <c r="D104" i="3"/>
  <c r="D85" i="3"/>
  <c r="D91" i="3"/>
  <c r="D90" i="3" s="1"/>
  <c r="D83" i="3"/>
  <c r="D79" i="3" s="1"/>
  <c r="D75" i="3"/>
  <c r="D74" i="3" s="1"/>
  <c r="D68" i="3"/>
  <c r="D67" i="3" s="1"/>
  <c r="D57" i="3"/>
  <c r="D56" i="3" s="1"/>
  <c r="D50" i="3"/>
  <c r="D49" i="3" s="1"/>
  <c r="C85" i="3"/>
  <c r="C61" i="3" s="1"/>
  <c r="C119" i="3"/>
  <c r="C111" i="3" s="1"/>
  <c r="D133" i="3"/>
  <c r="D130" i="3" s="1"/>
  <c r="D123" i="3"/>
  <c r="D122" i="3" s="1"/>
  <c r="C43" i="3" l="1"/>
  <c r="D61" i="3"/>
  <c r="C110" i="3"/>
  <c r="D44" i="3"/>
  <c r="D110" i="3"/>
  <c r="D46" i="20"/>
  <c r="D27" i="20" s="1"/>
  <c r="D43" i="3" l="1"/>
  <c r="E27" i="20"/>
  <c r="C39" i="2"/>
  <c r="C34" i="2"/>
  <c r="C30" i="2"/>
  <c r="C19" i="2"/>
  <c r="C52" i="2" l="1"/>
  <c r="C29" i="2"/>
  <c r="C28" i="2" s="1"/>
  <c r="C10" i="2"/>
  <c r="C9" i="2" s="1"/>
  <c r="A3" i="3"/>
  <c r="A2" i="3"/>
</calcChain>
</file>

<file path=xl/sharedStrings.xml><?xml version="1.0" encoding="utf-8"?>
<sst xmlns="http://schemas.openxmlformats.org/spreadsheetml/2006/main" count="397" uniqueCount="208">
  <si>
    <t>A</t>
  </si>
  <si>
    <t>I</t>
  </si>
  <si>
    <t>Tổng số thu</t>
  </si>
  <si>
    <t>Thu hoạt động SX, cung ứng dịch vụ</t>
  </si>
  <si>
    <t xml:space="preserve">Thu sự nghiệp khác </t>
  </si>
  <si>
    <t>II</t>
  </si>
  <si>
    <t>B</t>
  </si>
  <si>
    <t>(Dùng cho đơn vị dự toán cấp trên và đơn vị</t>
  </si>
  <si>
    <t>Quyết toán thu</t>
  </si>
  <si>
    <t>Nội dung</t>
  </si>
  <si>
    <t xml:space="preserve">Số 
TT </t>
  </si>
  <si>
    <t>Chi quản lý hành chính</t>
  </si>
  <si>
    <t>Dự toán được giao</t>
  </si>
  <si>
    <t>Số liệu quyết toán
 được duyệt</t>
  </si>
  <si>
    <t>Số liệu
 báo cáo
 quyết toán</t>
  </si>
  <si>
    <t>Quyết toán chi ngân sách nhà nước</t>
  </si>
  <si>
    <t>Trong đó</t>
  </si>
  <si>
    <t>Mua sắm, 
sửa chữa</t>
  </si>
  <si>
    <t>Trích lập các quỹ</t>
  </si>
  <si>
    <t>Số 
TT</t>
  </si>
  <si>
    <t xml:space="preserve"> dự toán sử dụng ngân sách nhà nước)</t>
  </si>
  <si>
    <t>So sánh (%)</t>
  </si>
  <si>
    <t>Dự toán</t>
  </si>
  <si>
    <t>Cùng kỳ 
năm trước</t>
  </si>
  <si>
    <t>(Dùng cho đơn vị sử dụng ngân sách)</t>
  </si>
  <si>
    <t>Dự toán năm</t>
  </si>
  <si>
    <t>Tổng số thu, chi, nộp ngân sách phí, lệ phí</t>
  </si>
  <si>
    <t xml:space="preserve"> Số thu phí, lệ phí</t>
  </si>
  <si>
    <t>1.1</t>
  </si>
  <si>
    <t>Lệ phí</t>
  </si>
  <si>
    <t>1.2</t>
  </si>
  <si>
    <t>Phí</t>
  </si>
  <si>
    <t>Chi từ nguồn thu phí được để lại</t>
  </si>
  <si>
    <t>2.1</t>
  </si>
  <si>
    <t>Chi sự nghiệp………………….</t>
  </si>
  <si>
    <t>a</t>
  </si>
  <si>
    <t>b</t>
  </si>
  <si>
    <t>Kinh phí nhiệm vụ không thường xuyên</t>
  </si>
  <si>
    <t>2.2</t>
  </si>
  <si>
    <t xml:space="preserve"> Kinh phí thực hiện chế độ tự chủ </t>
  </si>
  <si>
    <t xml:space="preserve">Kinh phí không thực hiện chế độ tự chủ </t>
  </si>
  <si>
    <t xml:space="preserve"> Số phí, lệ phí nộp NSNN</t>
  </si>
  <si>
    <t>3.1</t>
  </si>
  <si>
    <t>3.2</t>
  </si>
  <si>
    <t>Dự toán chi ngân sách nhà nước</t>
  </si>
  <si>
    <t>Chi từ nguồn thu được để lại</t>
  </si>
  <si>
    <t>Thủ trưởng đơn vị</t>
  </si>
  <si>
    <t>Quỹ 
lương</t>
  </si>
  <si>
    <t xml:space="preserve"> Chương: 622</t>
  </si>
  <si>
    <t>Đvt: đồng</t>
  </si>
  <si>
    <t>Học phí: 60.000đ/hs/tháng</t>
  </si>
  <si>
    <t>Kinh phí nhiệm vụ thường xuyên</t>
  </si>
  <si>
    <t xml:space="preserve">Kinh phí thực hiện chế độ tự chủ </t>
  </si>
  <si>
    <t>Chi mua sắm, sửa chữa</t>
  </si>
  <si>
    <t>Chi khác</t>
  </si>
  <si>
    <t>Chi thanh toán cá nhân</t>
  </si>
  <si>
    <t>Chi sự nghiệp giáo dục</t>
  </si>
  <si>
    <t>10% tiết kiệm bổ sung CCTL</t>
  </si>
  <si>
    <t>Chi hoạt động TX, sửa chữa TX</t>
  </si>
  <si>
    <t>Chi nghiệp vụ chuyên môn</t>
  </si>
  <si>
    <t>III</t>
  </si>
  <si>
    <t>Thư viện</t>
  </si>
  <si>
    <t>Nhân đạo</t>
  </si>
  <si>
    <t>Chữ thập đỏ</t>
  </si>
  <si>
    <t>Hội PHHS</t>
  </si>
  <si>
    <t>Hội khuyến học</t>
  </si>
  <si>
    <t>BH tai nạn</t>
  </si>
  <si>
    <t>BHYT</t>
  </si>
  <si>
    <t>IV</t>
  </si>
  <si>
    <t>Dự toán thu - chi quỹ ngoài ngân sách (tiền gửi)</t>
  </si>
  <si>
    <t>10,8% CSSKBĐ</t>
  </si>
  <si>
    <t>Qũy phát triển sự nghiệp</t>
  </si>
  <si>
    <t>Qũy phúc lợi</t>
  </si>
  <si>
    <t>Qũy khen thưởng</t>
  </si>
  <si>
    <t>Người lập biểu                                                                               Thủ trưởng đơn vị</t>
  </si>
  <si>
    <t>ĐV tính: đồng</t>
  </si>
  <si>
    <t>BHYT : 3%</t>
  </si>
  <si>
    <t>KPCD : 2%</t>
  </si>
  <si>
    <t>BHTN : 1%</t>
  </si>
  <si>
    <t>Các khoản đóng góp</t>
  </si>
  <si>
    <t>BHXH : 17,5%</t>
  </si>
  <si>
    <t>Phụ cấp lương</t>
  </si>
  <si>
    <t>Tiền lương</t>
  </si>
  <si>
    <t>Thanh toán cá nhân</t>
  </si>
  <si>
    <t>Lương ngạch bậc</t>
  </si>
  <si>
    <t>Lương hợp đồng</t>
  </si>
  <si>
    <t>Nâng bậc, tăng lương</t>
  </si>
  <si>
    <t>Chức vụ</t>
  </si>
  <si>
    <t>PC độc hại</t>
  </si>
  <si>
    <t>PC ưu đãi</t>
  </si>
  <si>
    <t>PC trách nhiệm</t>
  </si>
  <si>
    <t>PC thâm niên</t>
  </si>
  <si>
    <t>Chi phí NVCM</t>
  </si>
  <si>
    <t>Chi phí NVCM khác</t>
  </si>
  <si>
    <t>Chi khác</t>
  </si>
  <si>
    <t>Hoạt động thường xuyên</t>
  </si>
  <si>
    <t xml:space="preserve">Hỗ trợ GV thể dục </t>
  </si>
  <si>
    <t>Dịch vụ công cộng</t>
  </si>
  <si>
    <t>Vệ sinh môi trường</t>
  </si>
  <si>
    <t>Tiền điện</t>
  </si>
  <si>
    <t>Vật tư văn phòng</t>
  </si>
  <si>
    <t>Văn phòng phẩm</t>
  </si>
  <si>
    <t>Vật tư văn phòng khác</t>
  </si>
  <si>
    <t>Thông tin liên lạc</t>
  </si>
  <si>
    <t>Điện thoại</t>
  </si>
  <si>
    <t xml:space="preserve">Internet </t>
  </si>
  <si>
    <t>Khoán điện thoại</t>
  </si>
  <si>
    <t>Công tác phí</t>
  </si>
  <si>
    <t>Tàu xe</t>
  </si>
  <si>
    <t>Phụ cấp CTP</t>
  </si>
  <si>
    <t>Lưu trú</t>
  </si>
  <si>
    <t>Khoán CTP</t>
  </si>
  <si>
    <t>Khác</t>
  </si>
  <si>
    <t>Thuê mướn</t>
  </si>
  <si>
    <t>Vận chuyển</t>
  </si>
  <si>
    <t>Thuê nhân viên dọn vệ sinh</t>
  </si>
  <si>
    <t>Đào tạo</t>
  </si>
  <si>
    <t>Sửa chữa thường xuyên</t>
  </si>
  <si>
    <t>Điều hòa nhiệt độ</t>
  </si>
  <si>
    <t>Bảo trì PCCC</t>
  </si>
  <si>
    <t>Thiết bị tin học</t>
  </si>
  <si>
    <t>SC máy photocopy</t>
  </si>
  <si>
    <t>Thiết bị điện, nước</t>
  </si>
  <si>
    <t>Tu sửa CSVC khác</t>
  </si>
  <si>
    <t>Vật tư CM</t>
  </si>
  <si>
    <t>Tài liệu CM</t>
  </si>
  <si>
    <t>Trang phục TDTT</t>
  </si>
  <si>
    <t>Khen thưởng</t>
  </si>
  <si>
    <t>Tiếp khách</t>
  </si>
  <si>
    <t xml:space="preserve">Chỉ thị 40: THTTHSTC  </t>
  </si>
  <si>
    <t>PC bí thư chi bộ</t>
  </si>
  <si>
    <t>Chi mua sắm, SC lớn (029)</t>
  </si>
  <si>
    <t>NVCM</t>
  </si>
  <si>
    <t xml:space="preserve">Hổ trợ  BV theo QĐ số 26/2011/QĐ-UBND </t>
  </si>
  <si>
    <t>Chi hỗ trợ ngày 20 /11 (78 người)</t>
  </si>
  <si>
    <t>Chi hỗ trợ NVYT, (0.3) -(QĐ 74)</t>
  </si>
  <si>
    <t>Chi hỗ trợ TTHC</t>
  </si>
  <si>
    <t>Chi hỗ trợ Thư viện</t>
  </si>
  <si>
    <t>Công tác khác địa bàn (QĐ 24)</t>
  </si>
  <si>
    <t>Công cụ dụng cụ</t>
  </si>
  <si>
    <t>Bàn ghế học sinh</t>
  </si>
  <si>
    <t>Chi phí thuê mướn đào tạo</t>
  </si>
  <si>
    <t xml:space="preserve">Đào tạo tập huấn chuyên môn </t>
  </si>
  <si>
    <t>Trang phục NVBV</t>
  </si>
  <si>
    <t>Bảo hiểm cháy nổ</t>
  </si>
  <si>
    <t>Chi tiền Tết : 1.500.000 đ/người (78)</t>
  </si>
  <si>
    <t>Chi khác (Dự phòng HĐ)</t>
  </si>
  <si>
    <t>Cấp bù Học phí (bs nguồn 12)</t>
  </si>
  <si>
    <t>Máy chiếu, đèn chiếu (4 bộ)</t>
  </si>
  <si>
    <t>Thừa giờ</t>
  </si>
  <si>
    <t>Chi hỗ trợ kinh phí học tập (15hs)</t>
  </si>
  <si>
    <t>Hỗ trợ 30% KĐL (11,199*1300000*12) - QĐ số 26/2011/QĐ-UBND</t>
  </si>
  <si>
    <t xml:space="preserve">Hỗ trợ NVPV  theo QĐ số 26/2011/QĐ-UBND </t>
  </si>
  <si>
    <t>Trợ cấp khoán trọ - (QĐ 27)</t>
  </si>
  <si>
    <t>Người lập biểu</t>
  </si>
  <si>
    <t>Quỹ trích lập (tiền gửi)</t>
  </si>
  <si>
    <t>Lương biên chế</t>
  </si>
  <si>
    <t xml:space="preserve">Trợ cấp </t>
  </si>
  <si>
    <t>Chi hỗ trợ kinh phí học tập</t>
  </si>
  <si>
    <t xml:space="preserve">Cấp bù Học phí </t>
  </si>
  <si>
    <t>Trường THCS Thới Hòa</t>
  </si>
  <si>
    <t xml:space="preserve">          ĐV tính: đồng</t>
  </si>
  <si>
    <t>Chi thanh toán cá nhân (40%)</t>
  </si>
  <si>
    <t>Chi hoạt động chuyên môn (TGTB 30%)</t>
  </si>
  <si>
    <t>Chi khác (tiền tết 30%)</t>
  </si>
  <si>
    <t>Lương hợp đồng NĐ68</t>
  </si>
  <si>
    <t>PC vượt khung : 1,6434</t>
  </si>
  <si>
    <t>Phúc lợi tập thể</t>
  </si>
  <si>
    <t>Nước uống</t>
  </si>
  <si>
    <t>Tu sửa phòng học</t>
  </si>
  <si>
    <t>Hợp đồng GV, NV (1 năm)</t>
  </si>
  <si>
    <t>Chi hỗ trợ Thạc sĩ (1.5) -(QĐ 74) (3người))</t>
  </si>
  <si>
    <t>Chi tiền Tết : 2.000.000 đ/người (80)</t>
  </si>
  <si>
    <t xml:space="preserve">PC vượt khung : </t>
  </si>
  <si>
    <t>V</t>
  </si>
  <si>
    <t>Quản sinh</t>
  </si>
  <si>
    <t>Lau dọn phòng hs</t>
  </si>
  <si>
    <t>Buổi 2</t>
  </si>
  <si>
    <t>Tiền ăn</t>
  </si>
  <si>
    <t>Dự toán thu - chi quỹ ngoài ngân sách (từ 1-6/2019)</t>
  </si>
  <si>
    <t>Quỹ bán trú (thu - chi theo tháng)</t>
  </si>
  <si>
    <t>Học phí</t>
  </si>
  <si>
    <t>Hoá đơn thu phí</t>
  </si>
  <si>
    <t>Hội trại xuân</t>
  </si>
  <si>
    <t>Tiền tết 2019</t>
  </si>
  <si>
    <t>Chuyên môn</t>
  </si>
  <si>
    <t>Tăng thu nhập</t>
  </si>
  <si>
    <t>Phần mềm</t>
  </si>
  <si>
    <t>Phần mềm CNTT</t>
  </si>
  <si>
    <t xml:space="preserve"> QUYẾT TOÁN THU - CHI NGUỒN NSNN, NGUỒN KHÁC - QUÍ III/2019</t>
  </si>
  <si>
    <t xml:space="preserve"> Biểu số 4 - Ban hành kèm theo Thông tư số 90/2018/TT-BTC ngày 28 tháng 9 năm 2018
của Bộ Tài chính</t>
  </si>
  <si>
    <t>(Kèm theo Quyết định số  13/QĐ- PGDĐT ngày 10/01/2019 của PGDĐT )</t>
  </si>
  <si>
    <t>Ngày    07    tháng  10  năm 2019</t>
  </si>
  <si>
    <t>Dụng cụ văn phòng</t>
  </si>
  <si>
    <t>Chi CCTL</t>
  </si>
  <si>
    <t>ĐÁNH GIÁ THỰC HIỆN DỰ TOÁN THU- CHI NGÂN SÁCH - QUÍ III/2019</t>
  </si>
  <si>
    <t>DỰ TOÁN THU- CHI NGÂN SÁCH NHÀ NƯỚC - QIII/2019</t>
  </si>
  <si>
    <t>Quỹ ngoài ngân sách (tháng 9/2019)</t>
  </si>
  <si>
    <t>Quỹ bán trú (tháng 8+9/2019)</t>
  </si>
  <si>
    <t>Sổ LLĐT</t>
  </si>
  <si>
    <t>Phù hiệu</t>
  </si>
  <si>
    <t>Nước uống HKI</t>
  </si>
  <si>
    <t>(Kèm theo Quyết định số 13 /QĐ-PGDĐ ngày 10/01/2019 của PGDĐT thị xã Bến Cát )</t>
  </si>
  <si>
    <t xml:space="preserve"> Biểu số 2 - Ban hành kèm theo Thông tư số 90/2018/TT-BTC ngày 28 tháng 9 năm 2018
của Bộ Tài chính</t>
  </si>
  <si>
    <t xml:space="preserve"> Biểu số 3 - Ban hành kèm theo Thông tư số 90/2018/TT-BTC ngày 28 tháng 9 năm 2018
của Bộ Tài chính</t>
  </si>
  <si>
    <t>Ngày    05  tháng   7  năm 2019</t>
  </si>
  <si>
    <t>Thới Hòa, ngày  05  tháng 7 năm 2019</t>
  </si>
  <si>
    <t>Ước thực
hiện QIII/2019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</si>
</sst>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Calibri"/>
      <family val="2"/>
      <charset val="163"/>
      <scheme val="minor"/>
    </font>
    <font>
      <sz val="11"/>
      <color theme="1"/>
      <name val=".VnArial"/>
      <family val="2"/>
      <charset val="163"/>
    </font>
    <font>
      <sz val="14"/>
      <color theme="1"/>
      <name val="Cambria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0"/>
      <name val="Arial"/>
      <family val="2"/>
    </font>
    <font>
      <b/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  <charset val="163"/>
    </font>
    <font>
      <sz val="14"/>
      <color theme="1"/>
      <name val="Arial"/>
      <family val="2"/>
      <charset val="163"/>
    </font>
    <font>
      <sz val="14"/>
      <color theme="1"/>
      <name val="Times New Roman"/>
      <family val="1"/>
      <charset val="163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u/>
      <sz val="14"/>
      <color theme="1"/>
      <name val="Times New Roman"/>
      <family val="1"/>
    </font>
    <font>
      <u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theme="1"/>
      <name val="Calibri"/>
      <family val="2"/>
      <charset val="163"/>
      <scheme val="minor"/>
    </font>
    <font>
      <sz val="14"/>
      <color theme="1"/>
      <name val="Calibri"/>
      <family val="2"/>
      <charset val="163"/>
      <scheme val="minor"/>
    </font>
    <font>
      <b/>
      <i/>
      <sz val="12"/>
      <color theme="1"/>
      <name val="Times New Roman"/>
      <family val="1"/>
      <charset val="163"/>
    </font>
    <font>
      <b/>
      <sz val="14"/>
      <color theme="1"/>
      <name val="Cambria"/>
      <family val="1"/>
      <charset val="163"/>
      <scheme val="major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9" fontId="14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0" fontId="8" fillId="0" borderId="0" xfId="0" applyFont="1"/>
    <xf numFmtId="0" fontId="0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wrapText="1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wrapText="1"/>
    </xf>
    <xf numFmtId="0" fontId="12" fillId="0" borderId="1" xfId="0" applyFont="1" applyBorder="1" applyAlignment="1">
      <alignment horizontal="right"/>
    </xf>
    <xf numFmtId="0" fontId="9" fillId="0" borderId="0" xfId="0" applyFont="1" applyAlignment="1">
      <alignment horizontal="center"/>
    </xf>
    <xf numFmtId="3" fontId="9" fillId="0" borderId="1" xfId="0" applyNumberFormat="1" applyFont="1" applyBorder="1"/>
    <xf numFmtId="3" fontId="11" fillId="0" borderId="1" xfId="0" applyNumberFormat="1" applyFont="1" applyBorder="1"/>
    <xf numFmtId="3" fontId="10" fillId="0" borderId="1" xfId="0" applyNumberFormat="1" applyFont="1" applyBorder="1"/>
    <xf numFmtId="0" fontId="10" fillId="0" borderId="0" xfId="0" applyFont="1"/>
    <xf numFmtId="3" fontId="11" fillId="0" borderId="0" xfId="0" applyNumberFormat="1" applyFont="1"/>
    <xf numFmtId="3" fontId="13" fillId="0" borderId="1" xfId="0" applyNumberFormat="1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11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0" fillId="0" borderId="0" xfId="0" applyFont="1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11" fillId="0" borderId="1" xfId="0" applyNumberFormat="1" applyFont="1" applyBorder="1" applyAlignment="1">
      <alignment horizontal="right" vertical="top" wrapText="1"/>
    </xf>
    <xf numFmtId="3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/>
    </xf>
    <xf numFmtId="10" fontId="11" fillId="0" borderId="1" xfId="2" applyNumberFormat="1" applyFont="1" applyBorder="1" applyAlignment="1">
      <alignment horizontal="right" vertical="center"/>
    </xf>
    <xf numFmtId="10" fontId="11" fillId="0" borderId="1" xfId="2" applyNumberFormat="1" applyFont="1" applyBorder="1" applyAlignment="1">
      <alignment horizontal="right" vertical="top" wrapText="1"/>
    </xf>
    <xf numFmtId="10" fontId="11" fillId="0" borderId="1" xfId="2" applyNumberFormat="1" applyFont="1" applyBorder="1" applyAlignment="1">
      <alignment horizontal="right"/>
    </xf>
    <xf numFmtId="3" fontId="12" fillId="0" borderId="1" xfId="0" applyNumberFormat="1" applyFont="1" applyFill="1" applyBorder="1"/>
    <xf numFmtId="3" fontId="12" fillId="0" borderId="1" xfId="0" applyNumberFormat="1" applyFont="1" applyBorder="1"/>
    <xf numFmtId="0" fontId="22" fillId="0" borderId="1" xfId="0" applyFont="1" applyBorder="1" applyAlignment="1">
      <alignment horizontal="center"/>
    </xf>
    <xf numFmtId="3" fontId="12" fillId="0" borderId="1" xfId="0" applyNumberFormat="1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Continuous" vertical="center"/>
    </xf>
    <xf numFmtId="3" fontId="22" fillId="0" borderId="1" xfId="0" applyNumberFormat="1" applyFont="1" applyFill="1" applyBorder="1" applyAlignment="1">
      <alignment vertical="center" wrapText="1"/>
    </xf>
    <xf numFmtId="3" fontId="24" fillId="0" borderId="1" xfId="0" applyNumberFormat="1" applyFont="1" applyBorder="1" applyAlignment="1">
      <alignment horizontal="right" vertical="center"/>
    </xf>
    <xf numFmtId="0" fontId="24" fillId="0" borderId="0" xfId="0" applyFont="1"/>
    <xf numFmtId="0" fontId="25" fillId="0" borderId="0" xfId="0" applyFont="1"/>
    <xf numFmtId="0" fontId="22" fillId="0" borderId="1" xfId="0" applyFont="1" applyBorder="1" applyAlignment="1">
      <alignment horizontal="left"/>
    </xf>
    <xf numFmtId="3" fontId="22" fillId="0" borderId="1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vertical="center" wrapText="1"/>
    </xf>
    <xf numFmtId="3" fontId="26" fillId="0" borderId="1" xfId="0" applyNumberFormat="1" applyFont="1" applyBorder="1" applyAlignment="1">
      <alignment vertical="center" wrapText="1"/>
    </xf>
    <xf numFmtId="3" fontId="26" fillId="0" borderId="1" xfId="0" applyNumberFormat="1" applyFont="1" applyBorder="1"/>
    <xf numFmtId="1" fontId="12" fillId="0" borderId="1" xfId="0" applyNumberFormat="1" applyFont="1" applyFill="1" applyBorder="1" applyAlignment="1">
      <alignment horizontal="right" vertical="center"/>
    </xf>
    <xf numFmtId="1" fontId="12" fillId="0" borderId="1" xfId="0" quotePrefix="1" applyNumberFormat="1" applyFont="1" applyFill="1" applyBorder="1" applyAlignment="1">
      <alignment horizontal="right" vertical="center"/>
    </xf>
    <xf numFmtId="3" fontId="26" fillId="0" borderId="1" xfId="0" applyNumberFormat="1" applyFont="1" applyFill="1" applyBorder="1" applyAlignment="1">
      <alignment vertical="center" wrapText="1"/>
    </xf>
    <xf numFmtId="3" fontId="22" fillId="0" borderId="1" xfId="0" applyNumberFormat="1" applyFont="1" applyFill="1" applyBorder="1"/>
    <xf numFmtId="1" fontId="12" fillId="0" borderId="1" xfId="0" applyNumberFormat="1" applyFont="1" applyBorder="1" applyAlignment="1">
      <alignment horizontal="right" vertical="center"/>
    </xf>
    <xf numFmtId="1" fontId="12" fillId="0" borderId="1" xfId="0" quotePrefix="1" applyNumberFormat="1" applyFont="1" applyBorder="1" applyAlignment="1">
      <alignment horizontal="right" vertical="center"/>
    </xf>
    <xf numFmtId="1" fontId="22" fillId="0" borderId="1" xfId="0" applyNumberFormat="1" applyFont="1" applyFill="1" applyBorder="1" applyAlignment="1">
      <alignment horizontal="right" vertical="center"/>
    </xf>
    <xf numFmtId="3" fontId="27" fillId="0" borderId="1" xfId="0" applyNumberFormat="1" applyFont="1" applyBorder="1" applyAlignment="1">
      <alignment horizontal="right" vertical="center"/>
    </xf>
    <xf numFmtId="0" fontId="27" fillId="0" borderId="0" xfId="0" applyFont="1"/>
    <xf numFmtId="3" fontId="26" fillId="0" borderId="1" xfId="0" applyNumberFormat="1" applyFont="1" applyFill="1" applyBorder="1" applyAlignment="1">
      <alignment horizontal="left" vertical="center" wrapText="1"/>
    </xf>
    <xf numFmtId="3" fontId="26" fillId="0" borderId="1" xfId="0" applyNumberFormat="1" applyFont="1" applyFill="1" applyBorder="1"/>
    <xf numFmtId="1" fontId="26" fillId="0" borderId="1" xfId="0" quotePrefix="1" applyNumberFormat="1" applyFont="1" applyFill="1" applyBorder="1" applyAlignment="1">
      <alignment horizontal="left" vertical="center"/>
    </xf>
    <xf numFmtId="1" fontId="26" fillId="0" borderId="1" xfId="0" applyNumberFormat="1" applyFont="1" applyBorder="1" applyAlignment="1">
      <alignment horizontal="left" vertical="center"/>
    </xf>
    <xf numFmtId="1" fontId="26" fillId="0" borderId="1" xfId="0" applyNumberFormat="1" applyFont="1" applyFill="1" applyBorder="1" applyAlignment="1">
      <alignment horizontal="left" vertical="center"/>
    </xf>
    <xf numFmtId="1" fontId="26" fillId="0" borderId="1" xfId="0" quotePrefix="1" applyNumberFormat="1" applyFont="1" applyBorder="1" applyAlignment="1">
      <alignment horizontal="left" vertical="center"/>
    </xf>
    <xf numFmtId="3" fontId="9" fillId="0" borderId="0" xfId="0" applyNumberFormat="1" applyFont="1"/>
    <xf numFmtId="3" fontId="12" fillId="0" borderId="1" xfId="0" applyNumberFormat="1" applyFont="1" applyFill="1" applyBorder="1" applyAlignment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wrapText="1"/>
    </xf>
    <xf numFmtId="3" fontId="23" fillId="0" borderId="1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/>
    </xf>
    <xf numFmtId="0" fontId="23" fillId="0" borderId="0" xfId="0" applyFont="1"/>
    <xf numFmtId="0" fontId="28" fillId="0" borderId="0" xfId="0" applyFont="1"/>
    <xf numFmtId="0" fontId="11" fillId="0" borderId="1" xfId="3" applyFont="1" applyBorder="1"/>
    <xf numFmtId="0" fontId="9" fillId="0" borderId="1" xfId="3" applyFont="1" applyBorder="1"/>
    <xf numFmtId="0" fontId="12" fillId="0" borderId="1" xfId="3" applyFont="1" applyBorder="1"/>
    <xf numFmtId="3" fontId="12" fillId="0" borderId="1" xfId="0" applyNumberFormat="1" applyFont="1" applyBorder="1" applyAlignment="1">
      <alignment horizontal="right" vertical="center"/>
    </xf>
    <xf numFmtId="0" fontId="12" fillId="0" borderId="0" xfId="0" applyFont="1"/>
    <xf numFmtId="10" fontId="23" fillId="0" borderId="1" xfId="2" applyNumberFormat="1" applyFont="1" applyBorder="1" applyAlignment="1">
      <alignment horizontal="right" vertical="center"/>
    </xf>
    <xf numFmtId="10" fontId="24" fillId="0" borderId="1" xfId="2" applyNumberFormat="1" applyFont="1" applyBorder="1" applyAlignment="1">
      <alignment horizontal="right" vertical="center"/>
    </xf>
    <xf numFmtId="10" fontId="9" fillId="0" borderId="1" xfId="2" applyNumberFormat="1" applyFont="1" applyBorder="1" applyAlignment="1">
      <alignment horizontal="right" vertical="center"/>
    </xf>
    <xf numFmtId="10" fontId="12" fillId="0" borderId="1" xfId="2" applyNumberFormat="1" applyFont="1" applyBorder="1" applyAlignment="1">
      <alignment horizontal="right" vertical="center"/>
    </xf>
    <xf numFmtId="10" fontId="27" fillId="0" borderId="1" xfId="2" applyNumberFormat="1" applyFont="1" applyBorder="1" applyAlignment="1">
      <alignment horizontal="right" vertical="center"/>
    </xf>
    <xf numFmtId="10" fontId="9" fillId="0" borderId="1" xfId="2" applyNumberFormat="1" applyFont="1" applyBorder="1"/>
    <xf numFmtId="0" fontId="30" fillId="0" borderId="0" xfId="0" applyFont="1"/>
    <xf numFmtId="0" fontId="4" fillId="0" borderId="1" xfId="0" applyFont="1" applyBorder="1" applyAlignment="1">
      <alignment wrapText="1"/>
    </xf>
    <xf numFmtId="0" fontId="31" fillId="0" borderId="1" xfId="0" applyFont="1" applyBorder="1" applyAlignment="1">
      <alignment horizontal="center"/>
    </xf>
    <xf numFmtId="0" fontId="4" fillId="0" borderId="1" xfId="0" applyFont="1" applyBorder="1"/>
    <xf numFmtId="0" fontId="32" fillId="0" borderId="0" xfId="0" applyFont="1"/>
    <xf numFmtId="0" fontId="4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3" fontId="29" fillId="0" borderId="1" xfId="0" applyNumberFormat="1" applyFont="1" applyBorder="1"/>
    <xf numFmtId="0" fontId="12" fillId="0" borderId="1" xfId="0" applyFont="1" applyBorder="1"/>
    <xf numFmtId="3" fontId="0" fillId="0" borderId="0" xfId="0" applyNumberFormat="1"/>
    <xf numFmtId="3" fontId="5" fillId="0" borderId="0" xfId="0" applyNumberFormat="1" applyFont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3" fontId="21" fillId="0" borderId="1" xfId="0" applyNumberFormat="1" applyFont="1" applyBorder="1"/>
    <xf numFmtId="1" fontId="22" fillId="0" borderId="1" xfId="0" applyNumberFormat="1" applyFont="1" applyBorder="1" applyAlignment="1">
      <alignment horizontal="right" vertical="center"/>
    </xf>
    <xf numFmtId="1" fontId="33" fillId="0" borderId="1" xfId="0" applyNumberFormat="1" applyFont="1" applyBorder="1" applyAlignment="1">
      <alignment horizontal="left" vertical="center"/>
    </xf>
    <xf numFmtId="3" fontId="24" fillId="0" borderId="0" xfId="0" applyNumberFormat="1" applyFont="1"/>
    <xf numFmtId="3" fontId="23" fillId="0" borderId="0" xfId="0" applyNumberFormat="1" applyFont="1"/>
    <xf numFmtId="3" fontId="11" fillId="0" borderId="0" xfId="0" applyNumberFormat="1" applyFont="1" applyAlignment="1">
      <alignment vertical="center"/>
    </xf>
    <xf numFmtId="3" fontId="2" fillId="0" borderId="0" xfId="0" applyNumberFormat="1" applyFont="1"/>
    <xf numFmtId="0" fontId="4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justify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26" fillId="0" borderId="1" xfId="0" applyFont="1" applyBorder="1" applyAlignment="1">
      <alignment horizontal="left"/>
    </xf>
    <xf numFmtId="0" fontId="26" fillId="0" borderId="1" xfId="0" applyFont="1" applyBorder="1"/>
    <xf numFmtId="3" fontId="26" fillId="0" borderId="1" xfId="0" applyNumberFormat="1" applyFont="1" applyBorder="1" applyAlignment="1">
      <alignment horizontal="right"/>
    </xf>
    <xf numFmtId="0" fontId="11" fillId="0" borderId="1" xfId="0" applyFont="1" applyBorder="1"/>
    <xf numFmtId="3" fontId="12" fillId="0" borderId="1" xfId="0" applyNumberFormat="1" applyFont="1" applyBorder="1" applyAlignment="1"/>
    <xf numFmtId="3" fontId="11" fillId="0" borderId="1" xfId="0" applyNumberFormat="1" applyFont="1" applyBorder="1" applyAlignment="1"/>
    <xf numFmtId="3" fontId="12" fillId="0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0" fontId="10" fillId="0" borderId="0" xfId="0" applyFont="1" applyAlignment="1">
      <alignment horizontal="right"/>
    </xf>
    <xf numFmtId="3" fontId="9" fillId="0" borderId="0" xfId="0" applyNumberFormat="1" applyFont="1" applyAlignment="1">
      <alignment horizontal="center"/>
    </xf>
    <xf numFmtId="0" fontId="1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9" fillId="0" borderId="0" xfId="0" applyFont="1" applyAlignment="1">
      <alignment wrapText="1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9"/>
  <sheetViews>
    <sheetView tabSelected="1" workbookViewId="0">
      <selection activeCell="G6" sqref="G6"/>
    </sheetView>
  </sheetViews>
  <sheetFormatPr defaultColWidth="9" defaultRowHeight="15.75"/>
  <cols>
    <col min="1" max="1" width="5.28515625" style="22" customWidth="1"/>
    <col min="2" max="2" width="65.5703125" style="20" customWidth="1"/>
    <col min="3" max="3" width="22.85546875" style="20" customWidth="1"/>
    <col min="4" max="16384" width="9" style="20"/>
  </cols>
  <sheetData>
    <row r="1" spans="1:7" ht="30" customHeight="1">
      <c r="A1" s="157" t="s">
        <v>203</v>
      </c>
      <c r="B1" s="157"/>
      <c r="C1" s="157"/>
      <c r="D1" s="187"/>
      <c r="E1" s="187"/>
      <c r="F1" s="187"/>
      <c r="G1" s="187"/>
    </row>
    <row r="2" spans="1:7" s="43" customFormat="1" ht="18.75">
      <c r="A2" s="160" t="s">
        <v>160</v>
      </c>
      <c r="B2" s="160"/>
    </row>
    <row r="3" spans="1:7" s="18" customFormat="1">
      <c r="A3" s="161" t="s">
        <v>48</v>
      </c>
      <c r="B3" s="161"/>
    </row>
    <row r="4" spans="1:7" ht="28.15" customHeight="1">
      <c r="A4" s="159" t="s">
        <v>196</v>
      </c>
      <c r="B4" s="159"/>
      <c r="C4" s="159"/>
    </row>
    <row r="5" spans="1:7">
      <c r="A5" s="162" t="s">
        <v>202</v>
      </c>
      <c r="B5" s="162"/>
      <c r="C5" s="162"/>
    </row>
    <row r="6" spans="1:7">
      <c r="A6" s="158" t="s">
        <v>24</v>
      </c>
      <c r="B6" s="158"/>
      <c r="C6" s="158"/>
    </row>
    <row r="7" spans="1:7">
      <c r="C7" s="23" t="s">
        <v>49</v>
      </c>
    </row>
    <row r="8" spans="1:7" s="33" customFormat="1" ht="31.5">
      <c r="A8" s="24" t="s">
        <v>10</v>
      </c>
      <c r="B8" s="25" t="s">
        <v>9</v>
      </c>
      <c r="C8" s="25" t="s">
        <v>12</v>
      </c>
    </row>
    <row r="9" spans="1:7" s="18" customFormat="1">
      <c r="A9" s="26" t="s">
        <v>1</v>
      </c>
      <c r="B9" s="27" t="s">
        <v>26</v>
      </c>
      <c r="C9" s="34">
        <f>C10</f>
        <v>965196000</v>
      </c>
    </row>
    <row r="10" spans="1:7">
      <c r="A10" s="28">
        <v>1</v>
      </c>
      <c r="B10" s="29" t="s">
        <v>27</v>
      </c>
      <c r="C10" s="35">
        <f>C12</f>
        <v>965196000</v>
      </c>
    </row>
    <row r="11" spans="1:7">
      <c r="A11" s="28" t="s">
        <v>28</v>
      </c>
      <c r="B11" s="29" t="s">
        <v>29</v>
      </c>
      <c r="C11" s="35"/>
    </row>
    <row r="12" spans="1:7">
      <c r="A12" s="28"/>
      <c r="B12" s="29" t="s">
        <v>50</v>
      </c>
      <c r="C12" s="35">
        <v>965196000</v>
      </c>
    </row>
    <row r="13" spans="1:7">
      <c r="A13" s="28" t="s">
        <v>30</v>
      </c>
      <c r="B13" s="29" t="s">
        <v>31</v>
      </c>
      <c r="C13" s="35"/>
    </row>
    <row r="14" spans="1:7">
      <c r="A14" s="28">
        <v>2</v>
      </c>
      <c r="B14" s="29" t="s">
        <v>32</v>
      </c>
      <c r="C14" s="35"/>
    </row>
    <row r="15" spans="1:7">
      <c r="A15" s="28" t="s">
        <v>33</v>
      </c>
      <c r="B15" s="29" t="s">
        <v>56</v>
      </c>
      <c r="C15" s="35"/>
    </row>
    <row r="16" spans="1:7" s="37" customFormat="1">
      <c r="A16" s="30" t="s">
        <v>35</v>
      </c>
      <c r="B16" s="31" t="s">
        <v>51</v>
      </c>
      <c r="C16" s="36"/>
    </row>
    <row r="17" spans="1:3" s="37" customFormat="1">
      <c r="A17" s="30" t="s">
        <v>36</v>
      </c>
      <c r="B17" s="31" t="s">
        <v>37</v>
      </c>
      <c r="C17" s="36"/>
    </row>
    <row r="18" spans="1:3">
      <c r="A18" s="28" t="s">
        <v>38</v>
      </c>
      <c r="B18" s="29" t="s">
        <v>11</v>
      </c>
      <c r="C18" s="35"/>
    </row>
    <row r="19" spans="1:3" s="37" customFormat="1">
      <c r="A19" s="30" t="s">
        <v>35</v>
      </c>
      <c r="B19" s="31" t="s">
        <v>52</v>
      </c>
      <c r="C19" s="133">
        <f>SUM(C20:C23)</f>
        <v>965196000</v>
      </c>
    </row>
    <row r="20" spans="1:3">
      <c r="A20" s="28"/>
      <c r="B20" s="29" t="s">
        <v>162</v>
      </c>
      <c r="C20" s="35">
        <f>C12*40%</f>
        <v>386078400</v>
      </c>
    </row>
    <row r="21" spans="1:3">
      <c r="A21" s="28"/>
      <c r="B21" s="29" t="s">
        <v>163</v>
      </c>
      <c r="C21" s="35">
        <f>C12*30%</f>
        <v>289558800</v>
      </c>
    </row>
    <row r="22" spans="1:3">
      <c r="A22" s="28"/>
      <c r="B22" s="29" t="s">
        <v>53</v>
      </c>
      <c r="C22" s="35">
        <v>0</v>
      </c>
    </row>
    <row r="23" spans="1:3">
      <c r="A23" s="28"/>
      <c r="B23" s="29" t="s">
        <v>164</v>
      </c>
      <c r="C23" s="35">
        <f>C21</f>
        <v>289558800</v>
      </c>
    </row>
    <row r="24" spans="1:3" s="37" customFormat="1">
      <c r="A24" s="30" t="s">
        <v>36</v>
      </c>
      <c r="B24" s="31" t="s">
        <v>40</v>
      </c>
      <c r="C24" s="36"/>
    </row>
    <row r="25" spans="1:3">
      <c r="A25" s="28">
        <v>3</v>
      </c>
      <c r="B25" s="29" t="s">
        <v>41</v>
      </c>
      <c r="C25" s="35"/>
    </row>
    <row r="26" spans="1:3">
      <c r="A26" s="28" t="s">
        <v>42</v>
      </c>
      <c r="B26" s="29" t="s">
        <v>29</v>
      </c>
      <c r="C26" s="35"/>
    </row>
    <row r="27" spans="1:3">
      <c r="A27" s="28" t="s">
        <v>43</v>
      </c>
      <c r="B27" s="29" t="s">
        <v>31</v>
      </c>
      <c r="C27" s="35"/>
    </row>
    <row r="28" spans="1:3" s="18" customFormat="1">
      <c r="A28" s="26" t="s">
        <v>5</v>
      </c>
      <c r="B28" s="27" t="s">
        <v>44</v>
      </c>
      <c r="C28" s="34">
        <f>C29</f>
        <v>10537356181</v>
      </c>
    </row>
    <row r="29" spans="1:3">
      <c r="A29" s="28">
        <v>1</v>
      </c>
      <c r="B29" s="29" t="s">
        <v>11</v>
      </c>
      <c r="C29" s="39">
        <f>C30+C34</f>
        <v>10537356181</v>
      </c>
    </row>
    <row r="30" spans="1:3">
      <c r="A30" s="28" t="s">
        <v>28</v>
      </c>
      <c r="B30" s="29" t="s">
        <v>39</v>
      </c>
      <c r="C30" s="133">
        <f>SUM(C31:C33)</f>
        <v>9217558505</v>
      </c>
    </row>
    <row r="31" spans="1:3">
      <c r="A31" s="28"/>
      <c r="B31" s="29" t="s">
        <v>55</v>
      </c>
      <c r="C31" s="35">
        <f>5855388570+1157328735</f>
        <v>7012717305</v>
      </c>
    </row>
    <row r="32" spans="1:3">
      <c r="A32" s="28"/>
      <c r="B32" s="29" t="s">
        <v>58</v>
      </c>
      <c r="C32" s="35">
        <v>2063797080</v>
      </c>
    </row>
    <row r="33" spans="1:3">
      <c r="A33" s="28"/>
      <c r="B33" s="29" t="s">
        <v>57</v>
      </c>
      <c r="C33" s="35">
        <v>141044120</v>
      </c>
    </row>
    <row r="34" spans="1:3">
      <c r="A34" s="28" t="s">
        <v>30</v>
      </c>
      <c r="B34" s="29" t="s">
        <v>40</v>
      </c>
      <c r="C34" s="133">
        <f>SUM(C35:C38)</f>
        <v>1319797676</v>
      </c>
    </row>
    <row r="35" spans="1:3">
      <c r="A35" s="28"/>
      <c r="B35" s="29" t="s">
        <v>55</v>
      </c>
      <c r="C35" s="35">
        <f>210441200+211344476+157056000+80064000+30336000</f>
        <v>689241676</v>
      </c>
    </row>
    <row r="36" spans="1:3">
      <c r="A36" s="28"/>
      <c r="B36" s="29" t="s">
        <v>59</v>
      </c>
      <c r="C36" s="35">
        <f>80000000+16000000</f>
        <v>96000000</v>
      </c>
    </row>
    <row r="37" spans="1:3">
      <c r="A37" s="28"/>
      <c r="B37" s="29" t="s">
        <v>131</v>
      </c>
      <c r="C37" s="35">
        <v>0</v>
      </c>
    </row>
    <row r="38" spans="1:3">
      <c r="A38" s="28"/>
      <c r="B38" s="29" t="s">
        <v>54</v>
      </c>
      <c r="C38" s="35">
        <f>518356000+16200000</f>
        <v>534556000</v>
      </c>
    </row>
    <row r="39" spans="1:3">
      <c r="A39" s="26" t="s">
        <v>60</v>
      </c>
      <c r="B39" s="27" t="s">
        <v>179</v>
      </c>
      <c r="C39" s="34">
        <f>SUM(C40:C46)</f>
        <v>142216619</v>
      </c>
    </row>
    <row r="40" spans="1:3">
      <c r="A40" s="32">
        <v>1</v>
      </c>
      <c r="B40" s="29" t="s">
        <v>61</v>
      </c>
      <c r="C40" s="64">
        <v>0</v>
      </c>
    </row>
    <row r="41" spans="1:3">
      <c r="A41" s="32">
        <v>2</v>
      </c>
      <c r="B41" s="29" t="s">
        <v>62</v>
      </c>
      <c r="C41" s="64">
        <v>7752619</v>
      </c>
    </row>
    <row r="42" spans="1:3">
      <c r="A42" s="32">
        <v>3</v>
      </c>
      <c r="B42" s="29" t="s">
        <v>63</v>
      </c>
      <c r="C42" s="64">
        <v>6831000</v>
      </c>
    </row>
    <row r="43" spans="1:3">
      <c r="A43" s="32">
        <v>4</v>
      </c>
      <c r="B43" s="29" t="s">
        <v>64</v>
      </c>
      <c r="C43" s="64">
        <v>104113000</v>
      </c>
    </row>
    <row r="44" spans="1:3">
      <c r="A44" s="32">
        <v>5</v>
      </c>
      <c r="B44" s="29" t="s">
        <v>65</v>
      </c>
      <c r="C44" s="64">
        <v>23520000</v>
      </c>
    </row>
    <row r="45" spans="1:3">
      <c r="A45" s="32">
        <v>6</v>
      </c>
      <c r="B45" s="29" t="s">
        <v>66</v>
      </c>
      <c r="C45" s="64">
        <v>0</v>
      </c>
    </row>
    <row r="46" spans="1:3">
      <c r="A46" s="32">
        <v>7</v>
      </c>
      <c r="B46" s="29" t="s">
        <v>67</v>
      </c>
      <c r="C46" s="64">
        <v>0</v>
      </c>
    </row>
    <row r="47" spans="1:3">
      <c r="A47" s="26" t="s">
        <v>68</v>
      </c>
      <c r="B47" s="27" t="s">
        <v>180</v>
      </c>
      <c r="C47" s="34">
        <f>SUM(C48:C51)</f>
        <v>0</v>
      </c>
    </row>
    <row r="48" spans="1:3">
      <c r="A48" s="32">
        <v>1</v>
      </c>
      <c r="B48" s="29" t="s">
        <v>178</v>
      </c>
      <c r="C48" s="35">
        <v>0</v>
      </c>
    </row>
    <row r="49" spans="1:3">
      <c r="A49" s="32">
        <v>2</v>
      </c>
      <c r="B49" s="29" t="s">
        <v>175</v>
      </c>
      <c r="C49" s="35">
        <v>0</v>
      </c>
    </row>
    <row r="50" spans="1:3">
      <c r="A50" s="32">
        <v>3</v>
      </c>
      <c r="B50" s="29" t="s">
        <v>176</v>
      </c>
      <c r="C50" s="35">
        <v>0</v>
      </c>
    </row>
    <row r="51" spans="1:3">
      <c r="A51" s="32">
        <v>4</v>
      </c>
      <c r="B51" s="29" t="s">
        <v>177</v>
      </c>
      <c r="C51" s="35">
        <v>0</v>
      </c>
    </row>
    <row r="52" spans="1:3" ht="15.75" customHeight="1">
      <c r="A52" s="26" t="s">
        <v>174</v>
      </c>
      <c r="B52" s="27" t="s">
        <v>69</v>
      </c>
      <c r="C52" s="34">
        <f>SUM(C53:C56)</f>
        <v>149885729</v>
      </c>
    </row>
    <row r="53" spans="1:3">
      <c r="A53" s="32">
        <v>1</v>
      </c>
      <c r="B53" s="29" t="s">
        <v>71</v>
      </c>
      <c r="C53" s="35">
        <f>117034334-9000000</f>
        <v>108034334</v>
      </c>
    </row>
    <row r="54" spans="1:3">
      <c r="A54" s="32">
        <v>2</v>
      </c>
      <c r="B54" s="29" t="s">
        <v>72</v>
      </c>
      <c r="C54" s="35">
        <v>0</v>
      </c>
    </row>
    <row r="55" spans="1:3">
      <c r="A55" s="32">
        <v>3</v>
      </c>
      <c r="B55" s="29" t="s">
        <v>73</v>
      </c>
      <c r="C55" s="35">
        <v>22971923</v>
      </c>
    </row>
    <row r="56" spans="1:3">
      <c r="A56" s="32">
        <v>4</v>
      </c>
      <c r="B56" s="29" t="s">
        <v>70</v>
      </c>
      <c r="C56" s="35">
        <v>18879472</v>
      </c>
    </row>
    <row r="58" spans="1:3">
      <c r="B58" s="155" t="s">
        <v>206</v>
      </c>
      <c r="C58" s="155"/>
    </row>
    <row r="59" spans="1:3">
      <c r="A59" s="156" t="s">
        <v>74</v>
      </c>
      <c r="B59" s="156"/>
      <c r="C59" s="156"/>
    </row>
  </sheetData>
  <mergeCells count="8">
    <mergeCell ref="B58:C58"/>
    <mergeCell ref="A59:C59"/>
    <mergeCell ref="A1:C1"/>
    <mergeCell ref="A6:C6"/>
    <mergeCell ref="A4:C4"/>
    <mergeCell ref="A2:B2"/>
    <mergeCell ref="A3:B3"/>
    <mergeCell ref="A5:C5"/>
  </mergeCells>
  <pageMargins left="0.51181102362204722" right="0.11811023622047245" top="0.70866141732283472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29"/>
  <sheetViews>
    <sheetView workbookViewId="0">
      <selection activeCell="H1" sqref="H1:H1048576"/>
    </sheetView>
  </sheetViews>
  <sheetFormatPr defaultColWidth="8.85546875" defaultRowHeight="18.75"/>
  <cols>
    <col min="1" max="1" width="7.140625" style="44" customWidth="1"/>
    <col min="2" max="2" width="36.7109375" style="44" customWidth="1"/>
    <col min="3" max="3" width="16.7109375" style="44" customWidth="1"/>
    <col min="4" max="4" width="14.140625" style="44" customWidth="1"/>
    <col min="5" max="5" width="9.7109375" style="44" customWidth="1"/>
    <col min="6" max="6" width="11.42578125" style="44" customWidth="1"/>
    <col min="7" max="7" width="17.28515625" style="44" customWidth="1"/>
    <col min="8" max="16384" width="8.85546875" style="44"/>
  </cols>
  <sheetData>
    <row r="1" spans="1:8" ht="30.6" customHeight="1">
      <c r="A1" s="157" t="s">
        <v>204</v>
      </c>
      <c r="B1" s="157"/>
      <c r="C1" s="157"/>
      <c r="D1" s="157"/>
      <c r="E1" s="157"/>
      <c r="F1" s="157"/>
      <c r="G1" s="157"/>
      <c r="H1" s="20"/>
    </row>
    <row r="2" spans="1:8">
      <c r="A2" s="160" t="str">
        <f>'Bieu 2'!A2:B2</f>
        <v>Trường THCS Thới Hòa</v>
      </c>
      <c r="B2" s="160"/>
      <c r="C2" s="43"/>
      <c r="E2" s="174"/>
      <c r="F2" s="174"/>
    </row>
    <row r="3" spans="1:8">
      <c r="A3" s="161" t="str">
        <f>'Bieu 2'!A3:B3</f>
        <v xml:space="preserve"> Chương: 622</v>
      </c>
      <c r="B3" s="161"/>
      <c r="C3" s="19"/>
      <c r="D3" s="20"/>
      <c r="E3" s="20"/>
      <c r="F3" s="19"/>
      <c r="G3" s="20"/>
      <c r="H3" s="20"/>
    </row>
    <row r="4" spans="1:8">
      <c r="A4" s="159" t="s">
        <v>195</v>
      </c>
      <c r="B4" s="159"/>
      <c r="C4" s="159"/>
      <c r="D4" s="159"/>
      <c r="E4" s="159"/>
      <c r="F4" s="159"/>
      <c r="G4" s="20"/>
      <c r="H4" s="20"/>
    </row>
    <row r="5" spans="1:8">
      <c r="A5" s="158" t="s">
        <v>7</v>
      </c>
      <c r="B5" s="158"/>
      <c r="C5" s="158"/>
      <c r="D5" s="158"/>
      <c r="E5" s="158"/>
      <c r="F5" s="158"/>
      <c r="G5" s="45"/>
      <c r="H5" s="20"/>
    </row>
    <row r="6" spans="1:8">
      <c r="A6" s="158" t="s">
        <v>20</v>
      </c>
      <c r="B6" s="158"/>
      <c r="C6" s="158"/>
      <c r="D6" s="158"/>
      <c r="E6" s="158"/>
      <c r="F6" s="158"/>
      <c r="G6" s="45"/>
      <c r="H6" s="20"/>
    </row>
    <row r="7" spans="1:8">
      <c r="A7" s="21"/>
      <c r="B7" s="21"/>
      <c r="C7" s="21"/>
      <c r="D7" s="21"/>
      <c r="E7" s="164" t="s">
        <v>75</v>
      </c>
      <c r="F7" s="164"/>
      <c r="G7" s="21"/>
      <c r="H7" s="20"/>
    </row>
    <row r="8" spans="1:8" ht="21.75" customHeight="1">
      <c r="A8" s="165" t="s">
        <v>10</v>
      </c>
      <c r="B8" s="167" t="s">
        <v>9</v>
      </c>
      <c r="C8" s="169" t="s">
        <v>25</v>
      </c>
      <c r="D8" s="165" t="s">
        <v>207</v>
      </c>
      <c r="E8" s="172" t="s">
        <v>21</v>
      </c>
      <c r="F8" s="173"/>
      <c r="G8" s="20"/>
      <c r="H8" s="20"/>
    </row>
    <row r="9" spans="1:8" ht="39" customHeight="1">
      <c r="A9" s="166"/>
      <c r="B9" s="168"/>
      <c r="C9" s="170"/>
      <c r="D9" s="171"/>
      <c r="E9" s="46" t="s">
        <v>22</v>
      </c>
      <c r="F9" s="47" t="s">
        <v>23</v>
      </c>
      <c r="G9" s="20"/>
      <c r="H9" s="20"/>
    </row>
    <row r="10" spans="1:8" s="119" customFormat="1" ht="36.6" customHeight="1">
      <c r="A10" s="46" t="s">
        <v>1</v>
      </c>
      <c r="B10" s="120" t="s">
        <v>26</v>
      </c>
      <c r="C10" s="59">
        <f>C11</f>
        <v>965196000</v>
      </c>
      <c r="D10" s="59">
        <f t="shared" ref="D10:E10" si="0">D11</f>
        <v>241299000</v>
      </c>
      <c r="E10" s="107">
        <f t="shared" si="0"/>
        <v>0.25</v>
      </c>
      <c r="F10" s="117"/>
      <c r="G10" s="118"/>
      <c r="H10" s="118"/>
    </row>
    <row r="11" spans="1:8" ht="16.899999999999999" customHeight="1">
      <c r="A11" s="48">
        <v>1</v>
      </c>
      <c r="B11" s="29" t="s">
        <v>27</v>
      </c>
      <c r="C11" s="54">
        <v>965196000</v>
      </c>
      <c r="D11" s="54">
        <f t="shared" ref="D11" si="1">D13</f>
        <v>241299000</v>
      </c>
      <c r="E11" s="61">
        <f>E13</f>
        <v>0.25</v>
      </c>
      <c r="F11" s="55"/>
      <c r="G11" s="20"/>
      <c r="H11" s="20"/>
    </row>
    <row r="12" spans="1:8" ht="16.899999999999999" customHeight="1">
      <c r="A12" s="28" t="s">
        <v>28</v>
      </c>
      <c r="B12" s="29" t="s">
        <v>29</v>
      </c>
      <c r="C12" s="54"/>
      <c r="D12" s="55"/>
      <c r="E12" s="62"/>
      <c r="F12" s="55"/>
      <c r="G12" s="20"/>
      <c r="H12" s="20"/>
    </row>
    <row r="13" spans="1:8" ht="16.899999999999999" customHeight="1">
      <c r="A13" s="28"/>
      <c r="B13" s="29" t="s">
        <v>50</v>
      </c>
      <c r="C13" s="56">
        <f>C11</f>
        <v>965196000</v>
      </c>
      <c r="D13" s="57">
        <f>C13/4</f>
        <v>241299000</v>
      </c>
      <c r="E13" s="60">
        <f>D13/C13*100%</f>
        <v>0.25</v>
      </c>
      <c r="F13" s="60"/>
      <c r="G13" s="20"/>
      <c r="H13" s="20"/>
    </row>
    <row r="14" spans="1:8" ht="16.899999999999999" customHeight="1">
      <c r="A14" s="28" t="s">
        <v>30</v>
      </c>
      <c r="B14" s="29" t="s">
        <v>31</v>
      </c>
      <c r="C14" s="56"/>
      <c r="D14" s="57"/>
      <c r="E14" s="57"/>
      <c r="F14" s="57"/>
      <c r="G14" s="20"/>
      <c r="H14" s="20"/>
    </row>
    <row r="15" spans="1:8" ht="16.899999999999999" customHeight="1">
      <c r="A15" s="48">
        <v>2</v>
      </c>
      <c r="B15" s="29" t="s">
        <v>32</v>
      </c>
      <c r="C15" s="56"/>
      <c r="D15" s="57"/>
      <c r="E15" s="57"/>
      <c r="F15" s="57"/>
      <c r="G15" s="20"/>
      <c r="H15" s="20"/>
    </row>
    <row r="16" spans="1:8" ht="16.899999999999999" customHeight="1">
      <c r="A16" s="28" t="s">
        <v>33</v>
      </c>
      <c r="B16" s="29" t="s">
        <v>34</v>
      </c>
      <c r="C16" s="56"/>
      <c r="D16" s="57"/>
      <c r="E16" s="57"/>
      <c r="F16" s="57"/>
      <c r="G16" s="20"/>
      <c r="H16" s="20"/>
    </row>
    <row r="17" spans="1:8" ht="16.899999999999999" customHeight="1">
      <c r="A17" s="28" t="s">
        <v>35</v>
      </c>
      <c r="B17" s="29" t="s">
        <v>51</v>
      </c>
      <c r="C17" s="56"/>
      <c r="D17" s="57"/>
      <c r="E17" s="57"/>
      <c r="F17" s="57"/>
      <c r="G17" s="20"/>
      <c r="H17" s="20"/>
    </row>
    <row r="18" spans="1:8" ht="16.899999999999999" customHeight="1">
      <c r="A18" s="28" t="s">
        <v>36</v>
      </c>
      <c r="B18" s="29" t="s">
        <v>37</v>
      </c>
      <c r="C18" s="56"/>
      <c r="D18" s="57"/>
      <c r="E18" s="57"/>
      <c r="F18" s="57"/>
      <c r="G18" s="20"/>
      <c r="H18" s="20"/>
    </row>
    <row r="19" spans="1:8" ht="16.899999999999999" customHeight="1">
      <c r="A19" s="28" t="s">
        <v>38</v>
      </c>
      <c r="B19" s="29" t="s">
        <v>11</v>
      </c>
      <c r="C19" s="56"/>
      <c r="D19" s="57"/>
      <c r="E19" s="57"/>
      <c r="F19" s="57"/>
      <c r="G19" s="20"/>
      <c r="H19" s="20"/>
    </row>
    <row r="20" spans="1:8" ht="16.899999999999999" customHeight="1">
      <c r="A20" s="28" t="s">
        <v>35</v>
      </c>
      <c r="B20" s="49" t="s">
        <v>39</v>
      </c>
      <c r="C20" s="56"/>
      <c r="D20" s="57"/>
      <c r="E20" s="57"/>
      <c r="F20" s="57"/>
      <c r="G20" s="20"/>
      <c r="H20" s="20"/>
    </row>
    <row r="21" spans="1:8" ht="16.899999999999999" customHeight="1">
      <c r="A21" s="28" t="s">
        <v>36</v>
      </c>
      <c r="B21" s="29" t="s">
        <v>40</v>
      </c>
      <c r="C21" s="56"/>
      <c r="D21" s="57"/>
      <c r="E21" s="57"/>
      <c r="F21" s="57"/>
      <c r="G21" s="20"/>
      <c r="H21" s="20"/>
    </row>
    <row r="22" spans="1:8" ht="16.899999999999999" customHeight="1">
      <c r="A22" s="48">
        <v>3</v>
      </c>
      <c r="B22" s="29" t="s">
        <v>41</v>
      </c>
      <c r="C22" s="56"/>
      <c r="D22" s="57"/>
      <c r="E22" s="57"/>
      <c r="F22" s="57"/>
      <c r="G22" s="20"/>
      <c r="H22" s="20"/>
    </row>
    <row r="23" spans="1:8" ht="16.899999999999999" customHeight="1">
      <c r="A23" s="28" t="s">
        <v>42</v>
      </c>
      <c r="B23" s="29" t="s">
        <v>29</v>
      </c>
      <c r="C23" s="57"/>
      <c r="D23" s="57"/>
      <c r="E23" s="57"/>
      <c r="F23" s="57"/>
      <c r="G23" s="20"/>
      <c r="H23" s="20"/>
    </row>
    <row r="24" spans="1:8" ht="16.899999999999999" customHeight="1">
      <c r="A24" s="28" t="s">
        <v>43</v>
      </c>
      <c r="B24" s="29" t="s">
        <v>31</v>
      </c>
      <c r="C24" s="56"/>
      <c r="D24" s="57"/>
      <c r="E24" s="57"/>
      <c r="F24" s="57"/>
      <c r="G24" s="20"/>
      <c r="H24" s="20"/>
    </row>
    <row r="25" spans="1:8" s="43" customFormat="1" ht="16.899999999999999" customHeight="1">
      <c r="A25" s="52" t="s">
        <v>5</v>
      </c>
      <c r="B25" s="27" t="s">
        <v>44</v>
      </c>
      <c r="C25" s="58"/>
      <c r="D25" s="59"/>
      <c r="E25" s="59"/>
      <c r="F25" s="59"/>
      <c r="G25" s="19"/>
      <c r="H25" s="19"/>
    </row>
    <row r="26" spans="1:8" ht="16.899999999999999" customHeight="1">
      <c r="A26" s="48">
        <v>1</v>
      </c>
      <c r="B26" s="29" t="s">
        <v>11</v>
      </c>
      <c r="C26" s="56"/>
      <c r="D26" s="57"/>
      <c r="E26" s="57"/>
      <c r="F26" s="57"/>
      <c r="G26" s="20"/>
      <c r="H26" s="20"/>
    </row>
    <row r="27" spans="1:8" s="99" customFormat="1" ht="16.899999999999999" customHeight="1">
      <c r="A27" s="94" t="s">
        <v>28</v>
      </c>
      <c r="B27" s="95" t="s">
        <v>39</v>
      </c>
      <c r="C27" s="96">
        <f>C28+C46+C89</f>
        <v>9217558505</v>
      </c>
      <c r="D27" s="96">
        <f>D28+D46+D89</f>
        <v>2260378596.25</v>
      </c>
      <c r="E27" s="105">
        <f>D27/C27*100%</f>
        <v>0.24522530505489859</v>
      </c>
      <c r="F27" s="97"/>
      <c r="G27" s="137"/>
      <c r="H27" s="98"/>
    </row>
    <row r="28" spans="1:8" ht="16.899999999999999" customHeight="1">
      <c r="A28" s="65"/>
      <c r="B28" s="72" t="s">
        <v>83</v>
      </c>
      <c r="C28" s="73">
        <f>C29+C34+C41+C33</f>
        <v>7012717305</v>
      </c>
      <c r="D28" s="73">
        <f>D29+D34+D41+D33</f>
        <v>1753179326.25</v>
      </c>
      <c r="E28" s="60"/>
      <c r="F28" s="57"/>
      <c r="G28" s="20"/>
      <c r="H28" s="20"/>
    </row>
    <row r="29" spans="1:8" s="71" customFormat="1" ht="16.899999999999999" customHeight="1">
      <c r="A29" s="89">
        <v>6000</v>
      </c>
      <c r="B29" s="75" t="s">
        <v>82</v>
      </c>
      <c r="C29" s="76">
        <f>C30+C31+C32</f>
        <v>4132590000</v>
      </c>
      <c r="D29" s="76">
        <f>D30+D31+D32</f>
        <v>1033147500</v>
      </c>
      <c r="E29" s="106"/>
      <c r="F29" s="69"/>
      <c r="G29" s="136"/>
      <c r="H29" s="70"/>
    </row>
    <row r="30" spans="1:8" ht="16.899999999999999" customHeight="1">
      <c r="A30" s="77">
        <v>6001</v>
      </c>
      <c r="B30" s="66" t="s">
        <v>84</v>
      </c>
      <c r="C30" s="63">
        <v>3883724400</v>
      </c>
      <c r="D30" s="57">
        <f>C30/4</f>
        <v>970931100</v>
      </c>
      <c r="E30" s="60"/>
      <c r="F30" s="57"/>
      <c r="G30" s="38"/>
      <c r="H30" s="20"/>
    </row>
    <row r="31" spans="1:8" ht="16.899999999999999" customHeight="1">
      <c r="A31" s="78">
        <v>6003</v>
      </c>
      <c r="B31" s="66" t="s">
        <v>85</v>
      </c>
      <c r="C31" s="63">
        <v>149119200</v>
      </c>
      <c r="D31" s="57">
        <f t="shared" ref="D31:D88" si="2">C31/4</f>
        <v>37279800</v>
      </c>
      <c r="E31" s="60"/>
      <c r="F31" s="57"/>
      <c r="G31" s="20"/>
      <c r="H31" s="20"/>
    </row>
    <row r="32" spans="1:8" ht="16.899999999999999" customHeight="1">
      <c r="A32" s="78">
        <v>6051</v>
      </c>
      <c r="B32" s="66" t="s">
        <v>165</v>
      </c>
      <c r="C32" s="63">
        <v>99746400</v>
      </c>
      <c r="D32" s="57">
        <f t="shared" si="2"/>
        <v>24936600</v>
      </c>
      <c r="E32" s="60"/>
      <c r="F32" s="57"/>
      <c r="G32" s="20"/>
      <c r="H32" s="20"/>
    </row>
    <row r="33" spans="1:8" ht="16.899999999999999" customHeight="1">
      <c r="A33" s="67"/>
      <c r="B33" s="66" t="s">
        <v>86</v>
      </c>
      <c r="C33" s="93">
        <v>0</v>
      </c>
      <c r="D33" s="57">
        <f t="shared" si="2"/>
        <v>0</v>
      </c>
      <c r="E33" s="60"/>
      <c r="F33" s="57"/>
      <c r="G33" s="20"/>
      <c r="H33" s="20"/>
    </row>
    <row r="34" spans="1:8" s="71" customFormat="1" ht="16.899999999999999" customHeight="1">
      <c r="A34" s="90">
        <v>6100</v>
      </c>
      <c r="B34" s="79" t="s">
        <v>81</v>
      </c>
      <c r="C34" s="76">
        <f>SUM(C35:C40)</f>
        <v>1722798571</v>
      </c>
      <c r="D34" s="76">
        <f>SUM(D35:D40)</f>
        <v>430699642.75</v>
      </c>
      <c r="E34" s="106"/>
      <c r="F34" s="69"/>
      <c r="G34" s="70"/>
      <c r="H34" s="70"/>
    </row>
    <row r="35" spans="1:8" ht="16.899999999999999" customHeight="1">
      <c r="A35" s="77">
        <v>6101</v>
      </c>
      <c r="B35" s="66" t="s">
        <v>87</v>
      </c>
      <c r="C35" s="64">
        <v>65052000</v>
      </c>
      <c r="D35" s="57">
        <f t="shared" si="2"/>
        <v>16263000</v>
      </c>
      <c r="E35" s="60"/>
      <c r="F35" s="57"/>
      <c r="G35" s="20"/>
      <c r="H35" s="20"/>
    </row>
    <row r="36" spans="1:8" ht="16.899999999999999" customHeight="1">
      <c r="A36" s="77">
        <v>6107</v>
      </c>
      <c r="B36" s="66" t="s">
        <v>88</v>
      </c>
      <c r="C36" s="64">
        <v>6672000</v>
      </c>
      <c r="D36" s="57">
        <f t="shared" si="2"/>
        <v>1668000</v>
      </c>
      <c r="E36" s="60"/>
      <c r="F36" s="57"/>
      <c r="G36" s="20"/>
      <c r="H36" s="20"/>
    </row>
    <row r="37" spans="1:8" ht="16.899999999999999" customHeight="1">
      <c r="A37" s="78">
        <v>6112</v>
      </c>
      <c r="B37" s="66" t="s">
        <v>89</v>
      </c>
      <c r="C37" s="63">
        <v>1050591235</v>
      </c>
      <c r="D37" s="57">
        <f t="shared" si="2"/>
        <v>262647808.75</v>
      </c>
      <c r="E37" s="60"/>
      <c r="F37" s="57"/>
      <c r="G37" s="20"/>
      <c r="H37" s="20"/>
    </row>
    <row r="38" spans="1:8" ht="16.899999999999999" customHeight="1">
      <c r="A38" s="78">
        <v>6113</v>
      </c>
      <c r="B38" s="66" t="s">
        <v>90</v>
      </c>
      <c r="C38" s="64">
        <v>8340000</v>
      </c>
      <c r="D38" s="57">
        <f t="shared" si="2"/>
        <v>2085000</v>
      </c>
      <c r="E38" s="60"/>
      <c r="F38" s="57"/>
      <c r="G38" s="20"/>
      <c r="H38" s="20"/>
    </row>
    <row r="39" spans="1:8" ht="16.899999999999999" customHeight="1">
      <c r="A39" s="78">
        <v>6115</v>
      </c>
      <c r="B39" s="66" t="s">
        <v>91</v>
      </c>
      <c r="C39" s="64">
        <v>568884744</v>
      </c>
      <c r="D39" s="57">
        <f t="shared" si="2"/>
        <v>142221186</v>
      </c>
      <c r="E39" s="60"/>
      <c r="F39" s="57"/>
      <c r="G39" s="20"/>
      <c r="H39" s="20"/>
    </row>
    <row r="40" spans="1:8" ht="16.899999999999999" customHeight="1">
      <c r="A40" s="77">
        <v>6117</v>
      </c>
      <c r="B40" s="66" t="s">
        <v>166</v>
      </c>
      <c r="C40" s="64">
        <v>23258592</v>
      </c>
      <c r="D40" s="57">
        <f t="shared" si="2"/>
        <v>5814648</v>
      </c>
      <c r="E40" s="60"/>
      <c r="F40" s="57"/>
      <c r="G40" s="20"/>
      <c r="H40" s="20"/>
    </row>
    <row r="41" spans="1:8" s="71" customFormat="1" ht="16.899999999999999" customHeight="1">
      <c r="A41" s="90">
        <v>6300</v>
      </c>
      <c r="B41" s="79" t="s">
        <v>79</v>
      </c>
      <c r="C41" s="76">
        <f>SUM(C42:C45)</f>
        <v>1157328734</v>
      </c>
      <c r="D41" s="76">
        <f>SUM(D42:D45)</f>
        <v>289332183.5</v>
      </c>
      <c r="E41" s="106"/>
      <c r="F41" s="69"/>
      <c r="G41" s="70"/>
      <c r="H41" s="70"/>
    </row>
    <row r="42" spans="1:8" ht="16.899999999999999" customHeight="1">
      <c r="A42" s="77">
        <v>6301</v>
      </c>
      <c r="B42" s="66" t="s">
        <v>80</v>
      </c>
      <c r="C42" s="63">
        <v>863032286</v>
      </c>
      <c r="D42" s="57">
        <f t="shared" si="2"/>
        <v>215758071.5</v>
      </c>
      <c r="E42" s="60"/>
      <c r="F42" s="57"/>
      <c r="G42" s="20"/>
      <c r="H42" s="20"/>
    </row>
    <row r="43" spans="1:8" ht="16.899999999999999" customHeight="1">
      <c r="A43" s="77">
        <v>6302</v>
      </c>
      <c r="B43" s="66" t="s">
        <v>76</v>
      </c>
      <c r="C43" s="63">
        <v>147148224</v>
      </c>
      <c r="D43" s="57">
        <f t="shared" si="2"/>
        <v>36787056</v>
      </c>
      <c r="E43" s="60"/>
      <c r="F43" s="57"/>
      <c r="G43" s="20"/>
      <c r="H43" s="20"/>
    </row>
    <row r="44" spans="1:8" ht="16.899999999999999" customHeight="1">
      <c r="A44" s="77">
        <v>6303</v>
      </c>
      <c r="B44" s="66" t="s">
        <v>77</v>
      </c>
      <c r="C44" s="63">
        <v>98098816</v>
      </c>
      <c r="D44" s="57">
        <f t="shared" si="2"/>
        <v>24524704</v>
      </c>
      <c r="E44" s="60"/>
      <c r="F44" s="57"/>
      <c r="G44" s="20"/>
      <c r="H44" s="20"/>
    </row>
    <row r="45" spans="1:8" ht="16.899999999999999" customHeight="1">
      <c r="A45" s="77">
        <v>6304</v>
      </c>
      <c r="B45" s="66" t="s">
        <v>78</v>
      </c>
      <c r="C45" s="63">
        <v>49049408</v>
      </c>
      <c r="D45" s="57">
        <f t="shared" si="2"/>
        <v>12262352</v>
      </c>
      <c r="E45" s="60"/>
      <c r="F45" s="57"/>
      <c r="G45" s="20"/>
      <c r="H45" s="20"/>
    </row>
    <row r="46" spans="1:8" s="43" customFormat="1" ht="16.899999999999999" customHeight="1">
      <c r="A46" s="83"/>
      <c r="B46" s="68" t="s">
        <v>95</v>
      </c>
      <c r="C46" s="80">
        <f>C47+C49+C51+C54+C57+C62+C68+C73+C79+C83</f>
        <v>2063797080</v>
      </c>
      <c r="D46" s="80">
        <f>D47+D49+D51+D54+D57+D62+D68+D73+D79+D83</f>
        <v>507199270</v>
      </c>
      <c r="E46" s="107"/>
      <c r="F46" s="59"/>
      <c r="G46" s="92"/>
      <c r="H46" s="19"/>
    </row>
    <row r="47" spans="1:8" s="71" customFormat="1" ht="16.899999999999999" customHeight="1">
      <c r="A47" s="88">
        <v>6250</v>
      </c>
      <c r="B47" s="86" t="s">
        <v>167</v>
      </c>
      <c r="C47" s="87">
        <f>SUM(C48:C48)</f>
        <v>227700000</v>
      </c>
      <c r="D47" s="87">
        <f>SUM(D48:D48)</f>
        <v>56925000</v>
      </c>
      <c r="E47" s="106"/>
      <c r="F47" s="69"/>
      <c r="G47" s="70"/>
      <c r="H47" s="70"/>
    </row>
    <row r="48" spans="1:8" ht="16.899999999999999" customHeight="1">
      <c r="A48" s="81">
        <v>6299</v>
      </c>
      <c r="B48" s="66" t="s">
        <v>168</v>
      </c>
      <c r="C48" s="64">
        <v>227700000</v>
      </c>
      <c r="D48" s="57">
        <f t="shared" si="2"/>
        <v>56925000</v>
      </c>
      <c r="E48" s="60"/>
      <c r="F48" s="57"/>
      <c r="G48" s="38"/>
      <c r="H48" s="20"/>
    </row>
    <row r="49" spans="1:8" s="71" customFormat="1" ht="16.899999999999999" customHeight="1">
      <c r="A49" s="88">
        <v>6400</v>
      </c>
      <c r="B49" s="86" t="s">
        <v>83</v>
      </c>
      <c r="C49" s="87">
        <f>SUM(C50:C50)</f>
        <v>35000000</v>
      </c>
      <c r="D49" s="87">
        <f>SUM(D50:D50)</f>
        <v>0</v>
      </c>
      <c r="E49" s="106"/>
      <c r="F49" s="69"/>
      <c r="G49" s="70"/>
      <c r="H49" s="70"/>
    </row>
    <row r="50" spans="1:8" ht="16.899999999999999" customHeight="1">
      <c r="A50" s="81">
        <v>6449</v>
      </c>
      <c r="B50" s="66" t="s">
        <v>96</v>
      </c>
      <c r="C50" s="64">
        <v>35000000</v>
      </c>
      <c r="D50" s="57">
        <v>0</v>
      </c>
      <c r="E50" s="60"/>
      <c r="F50" s="57"/>
      <c r="G50" s="38"/>
      <c r="H50" s="20"/>
    </row>
    <row r="51" spans="1:8" ht="16.899999999999999" customHeight="1">
      <c r="A51" s="88">
        <v>6500</v>
      </c>
      <c r="B51" s="86" t="s">
        <v>97</v>
      </c>
      <c r="C51" s="87">
        <f>SUM(C52:C53)</f>
        <v>243600000</v>
      </c>
      <c r="D51" s="87">
        <f>SUM(D52:D53)</f>
        <v>60900000</v>
      </c>
      <c r="E51" s="60"/>
      <c r="F51" s="57"/>
      <c r="G51" s="20"/>
      <c r="H51" s="20"/>
    </row>
    <row r="52" spans="1:8" ht="16.899999999999999" customHeight="1">
      <c r="A52" s="78">
        <v>6501</v>
      </c>
      <c r="B52" s="66" t="s">
        <v>99</v>
      </c>
      <c r="C52" s="63">
        <v>240000000</v>
      </c>
      <c r="D52" s="57">
        <f t="shared" si="2"/>
        <v>60000000</v>
      </c>
      <c r="E52" s="60"/>
      <c r="F52" s="57"/>
      <c r="G52" s="20"/>
      <c r="H52" s="20"/>
    </row>
    <row r="53" spans="1:8" ht="16.899999999999999" customHeight="1">
      <c r="A53" s="77">
        <v>6504</v>
      </c>
      <c r="B53" s="66" t="s">
        <v>98</v>
      </c>
      <c r="C53" s="63">
        <v>3600000</v>
      </c>
      <c r="D53" s="57">
        <f t="shared" si="2"/>
        <v>900000</v>
      </c>
      <c r="E53" s="60"/>
      <c r="F53" s="57"/>
      <c r="G53" s="20"/>
      <c r="H53" s="20"/>
    </row>
    <row r="54" spans="1:8" s="71" customFormat="1" ht="16.899999999999999" customHeight="1">
      <c r="A54" s="90">
        <v>6550</v>
      </c>
      <c r="B54" s="79" t="s">
        <v>100</v>
      </c>
      <c r="C54" s="87">
        <f>SUM(C55:C56)</f>
        <v>200277080</v>
      </c>
      <c r="D54" s="87">
        <f>SUM(D55:D56)</f>
        <v>50069270</v>
      </c>
      <c r="E54" s="106"/>
      <c r="F54" s="69"/>
      <c r="G54" s="70"/>
      <c r="H54" s="70"/>
    </row>
    <row r="55" spans="1:8" ht="16.899999999999999" customHeight="1">
      <c r="A55" s="77">
        <v>6551</v>
      </c>
      <c r="B55" s="66" t="s">
        <v>101</v>
      </c>
      <c r="C55" s="63">
        <v>64800000</v>
      </c>
      <c r="D55" s="57">
        <f t="shared" si="2"/>
        <v>16200000</v>
      </c>
      <c r="E55" s="60"/>
      <c r="F55" s="57"/>
      <c r="G55" s="20"/>
      <c r="H55" s="20"/>
    </row>
    <row r="56" spans="1:8" ht="16.899999999999999" customHeight="1">
      <c r="A56" s="77">
        <v>6599</v>
      </c>
      <c r="B56" s="66" t="s">
        <v>102</v>
      </c>
      <c r="C56" s="63">
        <f>200277080-C55</f>
        <v>135477080</v>
      </c>
      <c r="D56" s="57">
        <f t="shared" si="2"/>
        <v>33869270</v>
      </c>
      <c r="E56" s="60"/>
      <c r="F56" s="57"/>
      <c r="G56" s="20"/>
      <c r="H56" s="20"/>
    </row>
    <row r="57" spans="1:8" s="71" customFormat="1" ht="16.899999999999999" customHeight="1">
      <c r="A57" s="88">
        <v>6600</v>
      </c>
      <c r="B57" s="79" t="s">
        <v>103</v>
      </c>
      <c r="C57" s="87">
        <f>SUM(C58:C61)</f>
        <v>32120000</v>
      </c>
      <c r="D57" s="87">
        <f>SUM(D58:D61)</f>
        <v>8030000</v>
      </c>
      <c r="E57" s="106"/>
      <c r="F57" s="69"/>
      <c r="G57" s="70"/>
      <c r="H57" s="70"/>
    </row>
    <row r="58" spans="1:8" ht="16.899999999999999" customHeight="1">
      <c r="A58" s="78">
        <v>6601</v>
      </c>
      <c r="B58" s="66" t="s">
        <v>104</v>
      </c>
      <c r="C58" s="63">
        <v>14400000</v>
      </c>
      <c r="D58" s="57">
        <f t="shared" si="2"/>
        <v>3600000</v>
      </c>
      <c r="E58" s="60"/>
      <c r="F58" s="57"/>
      <c r="G58" s="20"/>
      <c r="H58" s="20"/>
    </row>
    <row r="59" spans="1:8" ht="16.899999999999999" customHeight="1">
      <c r="A59" s="77">
        <v>6605</v>
      </c>
      <c r="B59" s="66" t="s">
        <v>105</v>
      </c>
      <c r="C59" s="63">
        <f>660000*12</f>
        <v>7920000</v>
      </c>
      <c r="D59" s="57">
        <f t="shared" si="2"/>
        <v>1980000</v>
      </c>
      <c r="E59" s="60"/>
      <c r="F59" s="57"/>
      <c r="G59" s="20"/>
      <c r="H59" s="20"/>
    </row>
    <row r="60" spans="1:8" ht="16.899999999999999" customHeight="1">
      <c r="A60" s="77">
        <v>6618</v>
      </c>
      <c r="B60" s="66" t="s">
        <v>106</v>
      </c>
      <c r="C60" s="63">
        <f>400000*12</f>
        <v>4800000</v>
      </c>
      <c r="D60" s="57">
        <f t="shared" si="2"/>
        <v>1200000</v>
      </c>
      <c r="E60" s="60"/>
      <c r="F60" s="57"/>
      <c r="G60" s="20"/>
      <c r="H60" s="20"/>
    </row>
    <row r="61" spans="1:8" ht="16.899999999999999" customHeight="1">
      <c r="A61" s="77">
        <v>6649</v>
      </c>
      <c r="B61" s="66" t="s">
        <v>54</v>
      </c>
      <c r="C61" s="63">
        <v>5000000</v>
      </c>
      <c r="D61" s="57">
        <f t="shared" si="2"/>
        <v>1250000</v>
      </c>
      <c r="E61" s="60"/>
      <c r="F61" s="57"/>
      <c r="G61" s="20"/>
      <c r="H61" s="20"/>
    </row>
    <row r="62" spans="1:8" s="71" customFormat="1" ht="16.899999999999999" customHeight="1">
      <c r="A62" s="88">
        <v>6700</v>
      </c>
      <c r="B62" s="79" t="s">
        <v>107</v>
      </c>
      <c r="C62" s="87">
        <f>SUM(C63:C67)</f>
        <v>77000000</v>
      </c>
      <c r="D62" s="87">
        <f>SUM(D63:D67)</f>
        <v>19250000</v>
      </c>
      <c r="E62" s="106"/>
      <c r="F62" s="69"/>
      <c r="G62" s="70"/>
      <c r="H62" s="70"/>
    </row>
    <row r="63" spans="1:8" ht="16.899999999999999" customHeight="1">
      <c r="A63" s="78">
        <v>6701</v>
      </c>
      <c r="B63" s="66" t="s">
        <v>108</v>
      </c>
      <c r="C63" s="63">
        <v>30000000</v>
      </c>
      <c r="D63" s="57">
        <f t="shared" si="2"/>
        <v>7500000</v>
      </c>
      <c r="E63" s="60"/>
      <c r="F63" s="57"/>
      <c r="G63" s="20"/>
      <c r="H63" s="20"/>
    </row>
    <row r="64" spans="1:8" ht="16.899999999999999" customHeight="1">
      <c r="A64" s="78">
        <v>6702</v>
      </c>
      <c r="B64" s="66" t="s">
        <v>109</v>
      </c>
      <c r="C64" s="63">
        <v>20000000</v>
      </c>
      <c r="D64" s="57">
        <f t="shared" si="2"/>
        <v>5000000</v>
      </c>
      <c r="E64" s="60"/>
      <c r="F64" s="57"/>
      <c r="G64" s="20"/>
      <c r="H64" s="20"/>
    </row>
    <row r="65" spans="1:8" ht="16.899999999999999" customHeight="1">
      <c r="A65" s="78">
        <v>6703</v>
      </c>
      <c r="B65" s="66" t="s">
        <v>110</v>
      </c>
      <c r="C65" s="63">
        <v>10000000</v>
      </c>
      <c r="D65" s="57">
        <f t="shared" si="2"/>
        <v>2500000</v>
      </c>
      <c r="E65" s="60"/>
      <c r="F65" s="57"/>
      <c r="G65" s="20"/>
      <c r="H65" s="20"/>
    </row>
    <row r="66" spans="1:8" ht="16.899999999999999" customHeight="1">
      <c r="A66" s="78">
        <v>6704</v>
      </c>
      <c r="B66" s="66" t="s">
        <v>111</v>
      </c>
      <c r="C66" s="63">
        <f>1000000*12</f>
        <v>12000000</v>
      </c>
      <c r="D66" s="57">
        <f t="shared" si="2"/>
        <v>3000000</v>
      </c>
      <c r="E66" s="60"/>
      <c r="F66" s="57"/>
      <c r="G66" s="20"/>
      <c r="H66" s="20"/>
    </row>
    <row r="67" spans="1:8" ht="16.899999999999999" customHeight="1">
      <c r="A67" s="78">
        <v>6749</v>
      </c>
      <c r="B67" s="66" t="s">
        <v>112</v>
      </c>
      <c r="C67" s="63">
        <v>5000000</v>
      </c>
      <c r="D67" s="57">
        <f t="shared" si="2"/>
        <v>1250000</v>
      </c>
      <c r="E67" s="60"/>
      <c r="F67" s="57"/>
      <c r="G67" s="20"/>
      <c r="H67" s="20"/>
    </row>
    <row r="68" spans="1:8" s="71" customFormat="1" ht="16.899999999999999" customHeight="1">
      <c r="A68" s="88">
        <v>6750</v>
      </c>
      <c r="B68" s="79" t="s">
        <v>113</v>
      </c>
      <c r="C68" s="87">
        <f>SUM(C69:C72)</f>
        <v>249400000</v>
      </c>
      <c r="D68" s="87">
        <f>SUM(D69:D72)</f>
        <v>62350000</v>
      </c>
      <c r="E68" s="106"/>
      <c r="F68" s="69"/>
      <c r="G68" s="70"/>
      <c r="H68" s="70"/>
    </row>
    <row r="69" spans="1:8" ht="16.899999999999999" customHeight="1">
      <c r="A69" s="77">
        <v>6751</v>
      </c>
      <c r="B69" s="66" t="s">
        <v>114</v>
      </c>
      <c r="C69" s="63">
        <v>17000000</v>
      </c>
      <c r="D69" s="57">
        <f t="shared" si="2"/>
        <v>4250000</v>
      </c>
      <c r="E69" s="60"/>
      <c r="F69" s="57"/>
      <c r="G69" s="20"/>
      <c r="H69" s="20"/>
    </row>
    <row r="70" spans="1:8" ht="16.899999999999999" customHeight="1">
      <c r="A70" s="77">
        <v>6757</v>
      </c>
      <c r="B70" s="66" t="s">
        <v>115</v>
      </c>
      <c r="C70" s="63">
        <f>48000000+14400000+36000000+108000000</f>
        <v>206400000</v>
      </c>
      <c r="D70" s="57">
        <f t="shared" si="2"/>
        <v>51600000</v>
      </c>
      <c r="E70" s="60"/>
      <c r="F70" s="57"/>
      <c r="G70" s="20"/>
      <c r="H70" s="20"/>
    </row>
    <row r="71" spans="1:8" ht="16.899999999999999" customHeight="1">
      <c r="A71" s="77">
        <v>6758</v>
      </c>
      <c r="B71" s="66" t="s">
        <v>116</v>
      </c>
      <c r="C71" s="63">
        <v>10000000</v>
      </c>
      <c r="D71" s="57">
        <f t="shared" si="2"/>
        <v>2500000</v>
      </c>
      <c r="E71" s="60"/>
      <c r="F71" s="57"/>
      <c r="G71" s="20"/>
      <c r="H71" s="20"/>
    </row>
    <row r="72" spans="1:8" ht="16.899999999999999" customHeight="1">
      <c r="A72" s="77">
        <v>6799</v>
      </c>
      <c r="B72" s="66" t="s">
        <v>112</v>
      </c>
      <c r="C72" s="63">
        <v>16000000</v>
      </c>
      <c r="D72" s="57">
        <f t="shared" si="2"/>
        <v>4000000</v>
      </c>
      <c r="E72" s="60"/>
      <c r="F72" s="57"/>
      <c r="G72" s="20"/>
      <c r="H72" s="20"/>
    </row>
    <row r="73" spans="1:8" s="71" customFormat="1" ht="16.899999999999999" customHeight="1">
      <c r="A73" s="88">
        <v>6900</v>
      </c>
      <c r="B73" s="79" t="s">
        <v>117</v>
      </c>
      <c r="C73" s="87">
        <f>SUM(C74:C78)</f>
        <v>289000000</v>
      </c>
      <c r="D73" s="87">
        <f>SUM(D74:D78)</f>
        <v>72250000</v>
      </c>
      <c r="E73" s="106"/>
      <c r="F73" s="69"/>
      <c r="G73" s="70"/>
      <c r="H73" s="70"/>
    </row>
    <row r="74" spans="1:8" ht="16.899999999999999" customHeight="1">
      <c r="A74" s="78">
        <v>6907</v>
      </c>
      <c r="B74" s="66" t="s">
        <v>169</v>
      </c>
      <c r="C74" s="63">
        <v>60000000</v>
      </c>
      <c r="D74" s="57">
        <f t="shared" si="2"/>
        <v>15000000</v>
      </c>
      <c r="E74" s="60"/>
      <c r="F74" s="57"/>
      <c r="G74" s="20"/>
      <c r="H74" s="20"/>
    </row>
    <row r="75" spans="1:8" ht="16.899999999999999" customHeight="1">
      <c r="A75" s="78">
        <v>6912</v>
      </c>
      <c r="B75" s="66" t="s">
        <v>120</v>
      </c>
      <c r="C75" s="63">
        <f>5000000*12</f>
        <v>60000000</v>
      </c>
      <c r="D75" s="57">
        <f t="shared" si="2"/>
        <v>15000000</v>
      </c>
      <c r="E75" s="60"/>
      <c r="F75" s="57"/>
      <c r="G75" s="20"/>
      <c r="H75" s="20"/>
    </row>
    <row r="76" spans="1:8" ht="16.899999999999999" customHeight="1">
      <c r="A76" s="77">
        <v>6913</v>
      </c>
      <c r="B76" s="66" t="s">
        <v>121</v>
      </c>
      <c r="C76" s="63">
        <v>36000000</v>
      </c>
      <c r="D76" s="57">
        <f t="shared" si="2"/>
        <v>9000000</v>
      </c>
      <c r="E76" s="60"/>
      <c r="F76" s="57"/>
      <c r="G76" s="20"/>
      <c r="H76" s="20"/>
    </row>
    <row r="77" spans="1:8" ht="16.899999999999999" customHeight="1">
      <c r="A77" s="77">
        <v>6921</v>
      </c>
      <c r="B77" s="66" t="s">
        <v>122</v>
      </c>
      <c r="C77" s="63">
        <v>36000000</v>
      </c>
      <c r="D77" s="57">
        <f t="shared" si="2"/>
        <v>9000000</v>
      </c>
      <c r="E77" s="60"/>
      <c r="F77" s="57"/>
      <c r="G77" s="20"/>
      <c r="H77" s="20"/>
    </row>
    <row r="78" spans="1:8" ht="16.899999999999999" customHeight="1">
      <c r="A78" s="77">
        <v>6949</v>
      </c>
      <c r="B78" s="66" t="s">
        <v>123</v>
      </c>
      <c r="C78" s="63">
        <v>97000000</v>
      </c>
      <c r="D78" s="57">
        <f t="shared" si="2"/>
        <v>24250000</v>
      </c>
      <c r="E78" s="60"/>
      <c r="F78" s="57"/>
      <c r="G78" s="20"/>
      <c r="H78" s="20"/>
    </row>
    <row r="79" spans="1:8" s="71" customFormat="1" ht="16.899999999999999" customHeight="1">
      <c r="A79" s="89">
        <v>6900</v>
      </c>
      <c r="B79" s="75" t="s">
        <v>92</v>
      </c>
      <c r="C79" s="76">
        <f>SUM(C80:C82)</f>
        <v>586500000</v>
      </c>
      <c r="D79" s="76">
        <f>SUM(D80:D82)</f>
        <v>146625000</v>
      </c>
      <c r="E79" s="106"/>
      <c r="F79" s="69"/>
      <c r="G79" s="70"/>
      <c r="H79" s="70"/>
    </row>
    <row r="80" spans="1:8" ht="16.899999999999999" customHeight="1">
      <c r="A80" s="82">
        <v>7001</v>
      </c>
      <c r="B80" s="74" t="s">
        <v>124</v>
      </c>
      <c r="C80" s="64">
        <f>20*3000000</f>
        <v>60000000</v>
      </c>
      <c r="D80" s="57">
        <f t="shared" si="2"/>
        <v>15000000</v>
      </c>
      <c r="E80" s="60"/>
      <c r="F80" s="57"/>
      <c r="G80" s="20"/>
      <c r="H80" s="20"/>
    </row>
    <row r="81" spans="1:8" ht="16.899999999999999" customHeight="1">
      <c r="A81" s="82">
        <v>7004</v>
      </c>
      <c r="B81" s="74" t="s">
        <v>126</v>
      </c>
      <c r="C81" s="64">
        <v>6500000</v>
      </c>
      <c r="D81" s="57">
        <f t="shared" si="2"/>
        <v>1625000</v>
      </c>
      <c r="E81" s="60"/>
      <c r="F81" s="57"/>
      <c r="G81" s="20"/>
      <c r="H81" s="20"/>
    </row>
    <row r="82" spans="1:8" ht="16.899999999999999" customHeight="1">
      <c r="A82" s="81">
        <v>7049</v>
      </c>
      <c r="B82" s="74" t="s">
        <v>93</v>
      </c>
      <c r="C82" s="64">
        <f>586500000-C80-C81</f>
        <v>520000000</v>
      </c>
      <c r="D82" s="57">
        <f t="shared" si="2"/>
        <v>130000000</v>
      </c>
      <c r="E82" s="60"/>
      <c r="F82" s="57"/>
      <c r="G82" s="20"/>
      <c r="H82" s="20"/>
    </row>
    <row r="83" spans="1:8" s="71" customFormat="1" ht="16.899999999999999" customHeight="1">
      <c r="A83" s="91">
        <v>7750</v>
      </c>
      <c r="B83" s="75" t="s">
        <v>54</v>
      </c>
      <c r="C83" s="76">
        <f>SUM(C84:C88)</f>
        <v>123200000</v>
      </c>
      <c r="D83" s="76">
        <f>SUM(D84:D88)</f>
        <v>30800000</v>
      </c>
      <c r="E83" s="106"/>
      <c r="F83" s="69"/>
      <c r="G83" s="70"/>
      <c r="H83" s="70"/>
    </row>
    <row r="84" spans="1:8" ht="16.899999999999999" customHeight="1">
      <c r="A84" s="81">
        <v>7764</v>
      </c>
      <c r="B84" s="66" t="s">
        <v>127</v>
      </c>
      <c r="C84" s="64">
        <v>62600000</v>
      </c>
      <c r="D84" s="57">
        <f t="shared" si="2"/>
        <v>15650000</v>
      </c>
      <c r="E84" s="60"/>
      <c r="F84" s="57"/>
      <c r="G84" s="20"/>
      <c r="H84" s="20"/>
    </row>
    <row r="85" spans="1:8" ht="16.899999999999999" customHeight="1">
      <c r="A85" s="81">
        <v>7761</v>
      </c>
      <c r="B85" s="74" t="s">
        <v>128</v>
      </c>
      <c r="C85" s="64">
        <v>12000000</v>
      </c>
      <c r="D85" s="57">
        <f t="shared" si="2"/>
        <v>3000000</v>
      </c>
      <c r="E85" s="60"/>
      <c r="F85" s="57"/>
      <c r="G85" s="20"/>
      <c r="H85" s="20"/>
    </row>
    <row r="86" spans="1:8" ht="16.899999999999999" customHeight="1">
      <c r="A86" s="81">
        <v>7799</v>
      </c>
      <c r="B86" s="74" t="s">
        <v>129</v>
      </c>
      <c r="C86" s="64">
        <v>40000000</v>
      </c>
      <c r="D86" s="57">
        <f t="shared" si="2"/>
        <v>10000000</v>
      </c>
      <c r="E86" s="60"/>
      <c r="F86" s="57"/>
      <c r="G86" s="20"/>
      <c r="H86" s="20"/>
    </row>
    <row r="87" spans="1:8" ht="16.899999999999999" customHeight="1">
      <c r="A87" s="81">
        <v>7799</v>
      </c>
      <c r="B87" s="74" t="s">
        <v>94</v>
      </c>
      <c r="C87" s="64">
        <f>8000000</f>
        <v>8000000</v>
      </c>
      <c r="D87" s="57">
        <f t="shared" si="2"/>
        <v>2000000</v>
      </c>
      <c r="E87" s="60"/>
      <c r="F87" s="57"/>
      <c r="G87" s="20"/>
      <c r="H87" s="20"/>
    </row>
    <row r="88" spans="1:8" ht="16.899999999999999" customHeight="1">
      <c r="A88" s="81">
        <v>7899</v>
      </c>
      <c r="B88" s="74" t="s">
        <v>130</v>
      </c>
      <c r="C88" s="64">
        <f>12*50000</f>
        <v>600000</v>
      </c>
      <c r="D88" s="57">
        <f t="shared" si="2"/>
        <v>150000</v>
      </c>
      <c r="E88" s="60"/>
      <c r="F88" s="57"/>
      <c r="G88" s="20"/>
      <c r="H88" s="20"/>
    </row>
    <row r="89" spans="1:8" ht="16.899999999999999" customHeight="1">
      <c r="A89" s="48"/>
      <c r="B89" s="27" t="s">
        <v>57</v>
      </c>
      <c r="C89" s="34">
        <v>141044120</v>
      </c>
      <c r="D89" s="57"/>
      <c r="E89" s="60"/>
      <c r="F89" s="57"/>
      <c r="G89" s="20"/>
      <c r="H89" s="20"/>
    </row>
    <row r="90" spans="1:8" s="130" customFormat="1" ht="31.5" customHeight="1">
      <c r="A90" s="126" t="s">
        <v>30</v>
      </c>
      <c r="B90" s="127" t="s">
        <v>40</v>
      </c>
      <c r="C90" s="128">
        <f>C91+C111+C119+C124</f>
        <v>1319797676</v>
      </c>
      <c r="D90" s="128">
        <f>D91+D111+D119+D124</f>
        <v>176958034</v>
      </c>
      <c r="E90" s="105">
        <f>D90/C90*100%</f>
        <v>0.1340796678293287</v>
      </c>
      <c r="F90" s="97"/>
      <c r="G90" s="138"/>
      <c r="H90" s="129"/>
    </row>
    <row r="91" spans="1:8" s="19" customFormat="1" ht="16.899999999999999" customHeight="1">
      <c r="A91" s="52"/>
      <c r="B91" s="27" t="s">
        <v>55</v>
      </c>
      <c r="C91" s="34">
        <f>C92+C94+C99</f>
        <v>766505336</v>
      </c>
      <c r="D91" s="34">
        <f>D92+D94+D99</f>
        <v>89419034</v>
      </c>
      <c r="E91" s="107"/>
      <c r="F91" s="59"/>
    </row>
    <row r="92" spans="1:8" s="70" customFormat="1" ht="16.899999999999999" customHeight="1">
      <c r="A92" s="89">
        <v>6100</v>
      </c>
      <c r="B92" s="100" t="s">
        <v>81</v>
      </c>
      <c r="C92" s="76">
        <f>C93</f>
        <v>210441200</v>
      </c>
      <c r="D92" s="76">
        <f>D93</f>
        <v>0</v>
      </c>
      <c r="E92" s="106"/>
      <c r="F92" s="69"/>
    </row>
    <row r="93" spans="1:8" s="20" customFormat="1" ht="16.899999999999999" customHeight="1">
      <c r="A93" s="82">
        <v>6105</v>
      </c>
      <c r="B93" s="100" t="s">
        <v>149</v>
      </c>
      <c r="C93" s="64">
        <v>210441200</v>
      </c>
      <c r="D93" s="57">
        <v>0</v>
      </c>
      <c r="E93" s="60"/>
      <c r="F93" s="57"/>
    </row>
    <row r="94" spans="1:8" s="71" customFormat="1" ht="16.899999999999999" customHeight="1">
      <c r="A94" s="90">
        <v>6300</v>
      </c>
      <c r="B94" s="79" t="s">
        <v>79</v>
      </c>
      <c r="C94" s="76">
        <f>SUM(C95:C98)</f>
        <v>63063660</v>
      </c>
      <c r="D94" s="76">
        <f>SUM(D95:D98)</f>
        <v>15765915</v>
      </c>
      <c r="E94" s="106"/>
      <c r="F94" s="69"/>
      <c r="G94" s="70"/>
      <c r="H94" s="70"/>
    </row>
    <row r="95" spans="1:8" ht="16.899999999999999" customHeight="1">
      <c r="A95" s="77">
        <v>6301</v>
      </c>
      <c r="B95" s="66" t="s">
        <v>80</v>
      </c>
      <c r="C95" s="63">
        <v>46962300</v>
      </c>
      <c r="D95" s="57">
        <f t="shared" ref="D95:D125" si="3">C95/4</f>
        <v>11740575</v>
      </c>
      <c r="E95" s="60"/>
      <c r="F95" s="57"/>
      <c r="G95" s="20"/>
      <c r="H95" s="20"/>
    </row>
    <row r="96" spans="1:8" ht="16.899999999999999" customHeight="1">
      <c r="A96" s="77">
        <v>6302</v>
      </c>
      <c r="B96" s="66" t="s">
        <v>76</v>
      </c>
      <c r="C96" s="63">
        <v>8050680</v>
      </c>
      <c r="D96" s="57">
        <f t="shared" si="3"/>
        <v>2012670</v>
      </c>
      <c r="E96" s="60"/>
      <c r="F96" s="57"/>
      <c r="G96" s="20"/>
      <c r="H96" s="20"/>
    </row>
    <row r="97" spans="1:8" ht="16.899999999999999" customHeight="1">
      <c r="A97" s="77">
        <v>6303</v>
      </c>
      <c r="B97" s="66" t="s">
        <v>77</v>
      </c>
      <c r="C97" s="63">
        <v>5367120</v>
      </c>
      <c r="D97" s="57">
        <f t="shared" si="3"/>
        <v>1341780</v>
      </c>
      <c r="E97" s="60"/>
      <c r="F97" s="57"/>
      <c r="G97" s="20"/>
      <c r="H97" s="20"/>
    </row>
    <row r="98" spans="1:8" ht="16.899999999999999" customHeight="1">
      <c r="A98" s="77">
        <v>6304</v>
      </c>
      <c r="B98" s="66" t="s">
        <v>78</v>
      </c>
      <c r="C98" s="63">
        <v>2683560</v>
      </c>
      <c r="D98" s="57">
        <f t="shared" si="3"/>
        <v>670890</v>
      </c>
      <c r="E98" s="60"/>
      <c r="F98" s="57"/>
      <c r="G98" s="20"/>
      <c r="H98" s="20"/>
    </row>
    <row r="99" spans="1:8" s="70" customFormat="1" ht="16.899999999999999" customHeight="1">
      <c r="A99" s="89">
        <v>6400</v>
      </c>
      <c r="B99" s="100" t="s">
        <v>83</v>
      </c>
      <c r="C99" s="76">
        <f>SUM(C100:C110)</f>
        <v>493000476</v>
      </c>
      <c r="D99" s="76">
        <f>SUM(D100:D110)</f>
        <v>73653119</v>
      </c>
      <c r="E99" s="106"/>
      <c r="F99" s="69"/>
    </row>
    <row r="100" spans="1:8" s="20" customFormat="1" ht="16.899999999999999" customHeight="1">
      <c r="A100" s="81">
        <v>6406</v>
      </c>
      <c r="B100" s="100" t="s">
        <v>150</v>
      </c>
      <c r="C100" s="64">
        <v>27000000</v>
      </c>
      <c r="D100" s="57">
        <v>0</v>
      </c>
      <c r="E100" s="60"/>
      <c r="F100" s="57"/>
    </row>
    <row r="101" spans="1:8" s="20" customFormat="1" ht="16.899999999999999" customHeight="1">
      <c r="A101" s="82">
        <v>6449</v>
      </c>
      <c r="B101" s="100" t="s">
        <v>151</v>
      </c>
      <c r="C101" s="64">
        <v>175944476</v>
      </c>
      <c r="D101" s="57">
        <f t="shared" si="3"/>
        <v>43986119</v>
      </c>
      <c r="E101" s="60"/>
      <c r="F101" s="57"/>
    </row>
    <row r="102" spans="1:8" s="20" customFormat="1" ht="16.899999999999999" customHeight="1">
      <c r="A102" s="81">
        <v>6449</v>
      </c>
      <c r="B102" s="100" t="s">
        <v>152</v>
      </c>
      <c r="C102" s="64">
        <v>12000000</v>
      </c>
      <c r="D102" s="57">
        <f t="shared" si="3"/>
        <v>3000000</v>
      </c>
      <c r="E102" s="60"/>
      <c r="F102" s="57"/>
    </row>
    <row r="103" spans="1:8" s="20" customFormat="1" ht="16.899999999999999" customHeight="1">
      <c r="A103" s="81">
        <v>6449</v>
      </c>
      <c r="B103" s="100" t="s">
        <v>133</v>
      </c>
      <c r="C103" s="64">
        <f>3*600000*12</f>
        <v>21600000</v>
      </c>
      <c r="D103" s="57">
        <f t="shared" si="3"/>
        <v>5400000</v>
      </c>
      <c r="E103" s="60"/>
      <c r="F103" s="57"/>
    </row>
    <row r="104" spans="1:8" s="104" customFormat="1" ht="16.899999999999999" customHeight="1">
      <c r="A104" s="81">
        <v>6449</v>
      </c>
      <c r="B104" s="102" t="s">
        <v>134</v>
      </c>
      <c r="C104" s="64">
        <v>16000000</v>
      </c>
      <c r="D104" s="57">
        <v>0</v>
      </c>
      <c r="E104" s="108"/>
      <c r="F104" s="103"/>
    </row>
    <row r="105" spans="1:8" s="20" customFormat="1" ht="16.899999999999999" customHeight="1">
      <c r="A105" s="81">
        <v>6449</v>
      </c>
      <c r="B105" s="100" t="s">
        <v>135</v>
      </c>
      <c r="C105" s="64">
        <v>5004000</v>
      </c>
      <c r="D105" s="57">
        <f t="shared" si="3"/>
        <v>1251000</v>
      </c>
      <c r="E105" s="60"/>
      <c r="F105" s="57"/>
    </row>
    <row r="106" spans="1:8" s="20" customFormat="1" ht="16.899999999999999" customHeight="1">
      <c r="A106" s="81">
        <v>6449</v>
      </c>
      <c r="B106" s="100" t="s">
        <v>171</v>
      </c>
      <c r="C106" s="64">
        <v>75060000</v>
      </c>
      <c r="D106" s="57">
        <f t="shared" si="3"/>
        <v>18765000</v>
      </c>
      <c r="E106" s="60"/>
      <c r="F106" s="57"/>
    </row>
    <row r="107" spans="1:8" s="20" customFormat="1" ht="16.899999999999999" customHeight="1">
      <c r="A107" s="81">
        <v>6449</v>
      </c>
      <c r="B107" s="100" t="s">
        <v>136</v>
      </c>
      <c r="C107" s="64">
        <v>1668000</v>
      </c>
      <c r="D107" s="57">
        <f t="shared" si="3"/>
        <v>417000</v>
      </c>
      <c r="E107" s="60"/>
      <c r="F107" s="57"/>
    </row>
    <row r="108" spans="1:8" s="20" customFormat="1" ht="16.899999999999999" customHeight="1">
      <c r="A108" s="81">
        <v>6449</v>
      </c>
      <c r="B108" s="100" t="s">
        <v>137</v>
      </c>
      <c r="C108" s="64">
        <v>3336000</v>
      </c>
      <c r="D108" s="57">
        <f t="shared" si="3"/>
        <v>834000</v>
      </c>
      <c r="E108" s="60"/>
      <c r="F108" s="57"/>
    </row>
    <row r="109" spans="1:8" s="20" customFormat="1" ht="16.899999999999999" customHeight="1">
      <c r="A109" s="81">
        <v>6449</v>
      </c>
      <c r="B109" s="100" t="s">
        <v>138</v>
      </c>
      <c r="C109" s="64">
        <v>3600000</v>
      </c>
      <c r="D109" s="57">
        <v>0</v>
      </c>
      <c r="E109" s="60"/>
      <c r="F109" s="57"/>
    </row>
    <row r="110" spans="1:8" s="20" customFormat="1" ht="16.899999999999999" customHeight="1">
      <c r="A110" s="81">
        <v>6449</v>
      </c>
      <c r="B110" s="100" t="s">
        <v>153</v>
      </c>
      <c r="C110" s="64">
        <v>151788000</v>
      </c>
      <c r="D110" s="57">
        <v>0</v>
      </c>
      <c r="E110" s="60"/>
      <c r="F110" s="57"/>
    </row>
    <row r="111" spans="1:8" s="19" customFormat="1" ht="16.899999999999999" customHeight="1">
      <c r="A111" s="134"/>
      <c r="B111" s="101" t="s">
        <v>59</v>
      </c>
      <c r="C111" s="34">
        <f>C112+C114+C117</f>
        <v>350156000</v>
      </c>
      <c r="D111" s="34">
        <f>D112+D114+D117</f>
        <v>87539000</v>
      </c>
      <c r="E111" s="107"/>
      <c r="F111" s="59"/>
    </row>
    <row r="112" spans="1:8" s="70" customFormat="1" ht="16.899999999999999" customHeight="1">
      <c r="A112" s="89">
        <v>6550</v>
      </c>
      <c r="B112" s="100" t="s">
        <v>139</v>
      </c>
      <c r="C112" s="76">
        <f>C113</f>
        <v>0</v>
      </c>
      <c r="D112" s="76">
        <f>D113</f>
        <v>0</v>
      </c>
      <c r="E112" s="106"/>
      <c r="F112" s="69"/>
    </row>
    <row r="113" spans="1:7" s="20" customFormat="1" ht="16.899999999999999" customHeight="1">
      <c r="A113" s="81">
        <v>6552</v>
      </c>
      <c r="B113" s="100" t="s">
        <v>140</v>
      </c>
      <c r="C113" s="64">
        <v>0</v>
      </c>
      <c r="D113" s="57">
        <f t="shared" si="3"/>
        <v>0</v>
      </c>
      <c r="E113" s="60"/>
      <c r="F113" s="57"/>
    </row>
    <row r="114" spans="1:7" s="70" customFormat="1" ht="16.899999999999999" customHeight="1">
      <c r="A114" s="89">
        <v>6750</v>
      </c>
      <c r="B114" s="100" t="s">
        <v>141</v>
      </c>
      <c r="C114" s="76">
        <f>C116+C115</f>
        <v>348356000</v>
      </c>
      <c r="D114" s="76">
        <f>D116+D115</f>
        <v>87089000</v>
      </c>
      <c r="E114" s="106"/>
      <c r="F114" s="69"/>
    </row>
    <row r="115" spans="1:7" s="70" customFormat="1" ht="16.899999999999999" customHeight="1">
      <c r="A115" s="81">
        <v>6757</v>
      </c>
      <c r="B115" s="100" t="s">
        <v>170</v>
      </c>
      <c r="C115" s="64">
        <v>268356000</v>
      </c>
      <c r="D115" s="57">
        <f t="shared" si="3"/>
        <v>67089000</v>
      </c>
      <c r="E115" s="106"/>
      <c r="F115" s="69"/>
    </row>
    <row r="116" spans="1:7" s="20" customFormat="1" ht="16.899999999999999" customHeight="1">
      <c r="A116" s="81">
        <v>6758</v>
      </c>
      <c r="B116" s="100" t="s">
        <v>142</v>
      </c>
      <c r="C116" s="64">
        <v>80000000</v>
      </c>
      <c r="D116" s="57">
        <f t="shared" si="3"/>
        <v>20000000</v>
      </c>
      <c r="E116" s="60"/>
      <c r="F116" s="57"/>
    </row>
    <row r="117" spans="1:7" s="70" customFormat="1" ht="16.899999999999999" customHeight="1">
      <c r="A117" s="89">
        <v>7000</v>
      </c>
      <c r="B117" s="100" t="s">
        <v>132</v>
      </c>
      <c r="C117" s="76">
        <f>C118</f>
        <v>1800000</v>
      </c>
      <c r="D117" s="76">
        <f>D118</f>
        <v>450000</v>
      </c>
      <c r="E117" s="106"/>
      <c r="F117" s="69"/>
    </row>
    <row r="118" spans="1:7" s="20" customFormat="1" ht="16.899999999999999" customHeight="1">
      <c r="A118" s="81">
        <v>7004</v>
      </c>
      <c r="B118" s="100" t="s">
        <v>143</v>
      </c>
      <c r="C118" s="64">
        <v>1800000</v>
      </c>
      <c r="D118" s="57">
        <f t="shared" si="3"/>
        <v>450000</v>
      </c>
      <c r="E118" s="60"/>
      <c r="F118" s="57"/>
    </row>
    <row r="119" spans="1:7" s="85" customFormat="1" ht="16.899999999999999" customHeight="1">
      <c r="A119" s="135"/>
      <c r="B119" s="101" t="s">
        <v>54</v>
      </c>
      <c r="C119" s="34">
        <f>SUM(C120:C123)</f>
        <v>203136340</v>
      </c>
      <c r="D119" s="34">
        <f>SUM(D120:D123)</f>
        <v>0</v>
      </c>
      <c r="E119" s="109"/>
      <c r="F119" s="84"/>
    </row>
    <row r="120" spans="1:7" s="20" customFormat="1" ht="16.899999999999999" customHeight="1">
      <c r="A120" s="81">
        <v>7757</v>
      </c>
      <c r="B120" s="100" t="s">
        <v>144</v>
      </c>
      <c r="C120" s="64">
        <v>30000000</v>
      </c>
      <c r="D120" s="57">
        <v>0</v>
      </c>
      <c r="E120" s="60"/>
      <c r="F120" s="57"/>
    </row>
    <row r="121" spans="1:7" s="20" customFormat="1" ht="16.899999999999999" customHeight="1">
      <c r="A121" s="81">
        <v>7799</v>
      </c>
      <c r="B121" s="100" t="s">
        <v>172</v>
      </c>
      <c r="C121" s="64">
        <v>0</v>
      </c>
      <c r="D121" s="57">
        <f t="shared" si="3"/>
        <v>0</v>
      </c>
      <c r="E121" s="60"/>
      <c r="F121" s="57"/>
    </row>
    <row r="122" spans="1:7" s="20" customFormat="1" ht="16.899999999999999" customHeight="1">
      <c r="A122" s="81">
        <v>7799</v>
      </c>
      <c r="B122" s="100" t="s">
        <v>146</v>
      </c>
      <c r="C122" s="64">
        <v>156936340</v>
      </c>
      <c r="D122" s="57">
        <v>0</v>
      </c>
      <c r="E122" s="60"/>
      <c r="F122" s="57"/>
    </row>
    <row r="123" spans="1:7" s="20" customFormat="1" ht="16.899999999999999" customHeight="1">
      <c r="A123" s="82">
        <v>7766</v>
      </c>
      <c r="B123" s="100" t="s">
        <v>147</v>
      </c>
      <c r="C123" s="64">
        <v>16200000</v>
      </c>
      <c r="D123" s="57">
        <v>0</v>
      </c>
      <c r="E123" s="60"/>
      <c r="F123" s="57"/>
      <c r="G123" s="51"/>
    </row>
    <row r="124" spans="1:7" s="19" customFormat="1" ht="15.75">
      <c r="A124" s="26"/>
      <c r="B124" s="101" t="s">
        <v>131</v>
      </c>
      <c r="C124" s="34">
        <f>C125</f>
        <v>0</v>
      </c>
      <c r="D124" s="34">
        <f>D125</f>
        <v>0</v>
      </c>
      <c r="E124" s="110"/>
      <c r="F124" s="53"/>
    </row>
    <row r="125" spans="1:7" s="20" customFormat="1" ht="16.899999999999999" customHeight="1">
      <c r="A125" s="81">
        <v>9099</v>
      </c>
      <c r="B125" s="100" t="s">
        <v>148</v>
      </c>
      <c r="C125" s="64">
        <v>0</v>
      </c>
      <c r="D125" s="57">
        <f t="shared" si="3"/>
        <v>0</v>
      </c>
      <c r="E125" s="60"/>
      <c r="F125" s="57"/>
    </row>
    <row r="126" spans="1:7" s="20" customFormat="1" ht="16.899999999999999" customHeight="1">
      <c r="A126" s="50"/>
      <c r="B126" s="100"/>
      <c r="C126" s="57"/>
      <c r="D126" s="57"/>
      <c r="E126" s="60"/>
      <c r="F126" s="57"/>
    </row>
    <row r="127" spans="1:7" s="20" customFormat="1" ht="15.75">
      <c r="D127" s="163" t="s">
        <v>205</v>
      </c>
      <c r="E127" s="163"/>
      <c r="F127" s="163"/>
    </row>
    <row r="128" spans="1:7" s="20" customFormat="1" ht="15.75">
      <c r="B128" s="19" t="s">
        <v>154</v>
      </c>
      <c r="D128" s="159" t="s">
        <v>46</v>
      </c>
      <c r="E128" s="159"/>
      <c r="F128" s="159"/>
    </row>
    <row r="129" s="20" customFormat="1" ht="15.75"/>
  </sheetData>
  <mergeCells count="15">
    <mergeCell ref="A2:B2"/>
    <mergeCell ref="E2:F2"/>
    <mergeCell ref="A3:B3"/>
    <mergeCell ref="A4:F4"/>
    <mergeCell ref="A1:G1"/>
    <mergeCell ref="D127:F127"/>
    <mergeCell ref="D128:F128"/>
    <mergeCell ref="A5:F5"/>
    <mergeCell ref="A6:F6"/>
    <mergeCell ref="E7:F7"/>
    <mergeCell ref="A8:A9"/>
    <mergeCell ref="B8:B9"/>
    <mergeCell ref="C8:C9"/>
    <mergeCell ref="D8:D9"/>
    <mergeCell ref="E8:F8"/>
  </mergeCells>
  <pageMargins left="0.51181102362204722" right="0.2" top="0.55118110236220474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63"/>
  <sheetViews>
    <sheetView workbookViewId="0">
      <selection sqref="A1:G1"/>
    </sheetView>
  </sheetViews>
  <sheetFormatPr defaultRowHeight="15"/>
  <cols>
    <col min="1" max="1" width="6.85546875" customWidth="1"/>
    <col min="2" max="2" width="35.42578125" customWidth="1"/>
    <col min="3" max="3" width="15.42578125" customWidth="1"/>
    <col min="4" max="4" width="15" customWidth="1"/>
    <col min="5" max="5" width="8.42578125" customWidth="1"/>
    <col min="6" max="6" width="10.5703125" customWidth="1"/>
    <col min="7" max="7" width="8.28515625" bestFit="1" customWidth="1"/>
    <col min="8" max="8" width="5.28515625" customWidth="1"/>
    <col min="9" max="9" width="18.7109375" customWidth="1"/>
  </cols>
  <sheetData>
    <row r="1" spans="1:8" ht="34.5" customHeight="1">
      <c r="A1" s="157" t="s">
        <v>190</v>
      </c>
      <c r="B1" s="157"/>
      <c r="C1" s="157"/>
      <c r="D1" s="157"/>
      <c r="E1" s="157"/>
      <c r="F1" s="157"/>
      <c r="G1" s="157"/>
    </row>
    <row r="2" spans="1:8" s="111" customFormat="1" ht="18.75">
      <c r="A2" s="175" t="str">
        <f>'Bieu 3'!A2:B2</f>
        <v>Trường THCS Thới Hòa</v>
      </c>
      <c r="B2" s="175"/>
      <c r="C2" s="40"/>
      <c r="D2" s="41"/>
      <c r="E2" s="42"/>
      <c r="F2" s="42"/>
    </row>
    <row r="3" spans="1:8" ht="15.75">
      <c r="A3" s="176" t="str">
        <f>'Bieu 3'!A3:B3</f>
        <v xml:space="preserve"> Chương: 622</v>
      </c>
      <c r="B3" s="176"/>
      <c r="C3" s="3"/>
      <c r="D3" s="2"/>
      <c r="E3" s="4"/>
      <c r="F3" s="4"/>
    </row>
    <row r="4" spans="1:8" ht="22.5" customHeight="1">
      <c r="A4" s="177" t="s">
        <v>189</v>
      </c>
      <c r="B4" s="177"/>
      <c r="C4" s="177"/>
      <c r="D4" s="177"/>
      <c r="E4" s="177"/>
      <c r="F4" s="177"/>
      <c r="G4" s="177"/>
    </row>
    <row r="5" spans="1:8" s="1" customFormat="1" ht="18">
      <c r="A5" s="180" t="s">
        <v>191</v>
      </c>
      <c r="B5" s="180"/>
      <c r="C5" s="180"/>
      <c r="D5" s="180"/>
      <c r="E5" s="180"/>
      <c r="F5" s="180"/>
      <c r="G5" s="180"/>
      <c r="H5" s="4"/>
    </row>
    <row r="6" spans="1:8" ht="15.75">
      <c r="A6" s="178" t="s">
        <v>7</v>
      </c>
      <c r="B6" s="178"/>
      <c r="C6" s="178"/>
      <c r="D6" s="178"/>
      <c r="E6" s="178"/>
      <c r="F6" s="178"/>
      <c r="G6" s="178"/>
    </row>
    <row r="7" spans="1:8" ht="15.75">
      <c r="A7" s="178" t="s">
        <v>20</v>
      </c>
      <c r="B7" s="178"/>
      <c r="C7" s="178"/>
      <c r="D7" s="178"/>
      <c r="E7" s="178"/>
      <c r="F7" s="178"/>
      <c r="G7" s="178"/>
    </row>
    <row r="8" spans="1:8" ht="15.75">
      <c r="A8" s="4"/>
      <c r="B8" s="4"/>
      <c r="C8" s="179" t="s">
        <v>161</v>
      </c>
      <c r="D8" s="179"/>
      <c r="E8" s="179"/>
      <c r="F8" s="179"/>
      <c r="G8" s="179"/>
      <c r="H8" s="10"/>
    </row>
    <row r="9" spans="1:8" s="14" customFormat="1" ht="15.75">
      <c r="A9" s="181" t="s">
        <v>19</v>
      </c>
      <c r="B9" s="183" t="s">
        <v>9</v>
      </c>
      <c r="C9" s="181" t="s">
        <v>14</v>
      </c>
      <c r="D9" s="181" t="s">
        <v>13</v>
      </c>
      <c r="E9" s="185" t="s">
        <v>16</v>
      </c>
      <c r="F9" s="185"/>
      <c r="G9" s="185"/>
      <c r="H9" s="13"/>
    </row>
    <row r="10" spans="1:8" s="14" customFormat="1" ht="51.75" customHeight="1">
      <c r="A10" s="184"/>
      <c r="B10" s="184"/>
      <c r="C10" s="182"/>
      <c r="D10" s="182"/>
      <c r="E10" s="12" t="s">
        <v>47</v>
      </c>
      <c r="F10" s="12" t="s">
        <v>17</v>
      </c>
      <c r="G10" s="12" t="s">
        <v>18</v>
      </c>
    </row>
    <row r="11" spans="1:8" s="115" customFormat="1" ht="18">
      <c r="A11" s="140" t="s">
        <v>1</v>
      </c>
      <c r="B11" s="112" t="s">
        <v>8</v>
      </c>
      <c r="C11" s="144">
        <f>C12</f>
        <v>584400000</v>
      </c>
      <c r="D11" s="144"/>
      <c r="E11" s="113"/>
      <c r="F11" s="113"/>
      <c r="G11" s="114"/>
      <c r="H11" s="16"/>
    </row>
    <row r="12" spans="1:8" s="1" customFormat="1" ht="18">
      <c r="A12" s="7" t="s">
        <v>0</v>
      </c>
      <c r="B12" s="11" t="s">
        <v>2</v>
      </c>
      <c r="C12" s="55">
        <f>C13</f>
        <v>584400000</v>
      </c>
      <c r="D12" s="55"/>
      <c r="E12" s="5"/>
      <c r="F12" s="5"/>
      <c r="G12" s="6"/>
      <c r="H12" s="4"/>
    </row>
    <row r="13" spans="1:8" s="1" customFormat="1" ht="18">
      <c r="A13" s="7">
        <v>1</v>
      </c>
      <c r="B13" s="11" t="s">
        <v>27</v>
      </c>
      <c r="C13" s="141">
        <v>584400000</v>
      </c>
      <c r="D13" s="141"/>
      <c r="E13" s="6"/>
      <c r="F13" s="6"/>
      <c r="G13" s="6"/>
      <c r="H13" s="4"/>
    </row>
    <row r="14" spans="1:8" s="1" customFormat="1" ht="18">
      <c r="A14" s="7" t="s">
        <v>28</v>
      </c>
      <c r="B14" s="11" t="s">
        <v>29</v>
      </c>
      <c r="C14" s="8"/>
      <c r="D14" s="6"/>
      <c r="E14" s="6"/>
      <c r="F14" s="6"/>
      <c r="G14" s="6"/>
      <c r="H14" s="4"/>
    </row>
    <row r="15" spans="1:8" s="1" customFormat="1" ht="18">
      <c r="A15" s="7"/>
      <c r="B15" s="11" t="s">
        <v>181</v>
      </c>
      <c r="C15" s="142">
        <f>C13</f>
        <v>584400000</v>
      </c>
      <c r="D15" s="143"/>
      <c r="E15" s="6"/>
      <c r="F15" s="6"/>
      <c r="G15" s="6"/>
      <c r="H15" s="4"/>
    </row>
    <row r="16" spans="1:8" ht="15.75">
      <c r="A16" s="7" t="s">
        <v>30</v>
      </c>
      <c r="B16" s="11" t="s">
        <v>31</v>
      </c>
      <c r="C16" s="142"/>
      <c r="D16" s="6"/>
      <c r="E16" s="6"/>
      <c r="F16" s="6"/>
      <c r="G16" s="15"/>
    </row>
    <row r="17" spans="1:8" ht="15.75">
      <c r="A17" s="7">
        <v>2</v>
      </c>
      <c r="B17" s="8" t="s">
        <v>3</v>
      </c>
      <c r="C17" s="142"/>
      <c r="D17" s="6"/>
      <c r="E17" s="6"/>
      <c r="F17" s="6"/>
      <c r="G17" s="15"/>
    </row>
    <row r="18" spans="1:8" ht="15.75">
      <c r="A18" s="7">
        <v>3</v>
      </c>
      <c r="B18" s="8" t="s">
        <v>4</v>
      </c>
      <c r="C18" s="142"/>
      <c r="D18" s="6"/>
      <c r="E18" s="6"/>
      <c r="F18" s="6"/>
      <c r="G18" s="15"/>
    </row>
    <row r="19" spans="1:8" s="1" customFormat="1" ht="18">
      <c r="A19" s="52" t="s">
        <v>6</v>
      </c>
      <c r="B19" s="145" t="s">
        <v>45</v>
      </c>
      <c r="C19" s="146">
        <f>C20+C36+C39</f>
        <v>79690000.28776978</v>
      </c>
      <c r="D19" s="146">
        <f>D20+D36+D39</f>
        <v>79690000.28776978</v>
      </c>
      <c r="E19" s="6"/>
      <c r="F19" s="6"/>
      <c r="G19" s="6"/>
      <c r="H19" s="4"/>
    </row>
    <row r="20" spans="1:8" ht="15.75">
      <c r="A20" s="89">
        <v>6000</v>
      </c>
      <c r="B20" s="148" t="s">
        <v>194</v>
      </c>
      <c r="C20" s="76">
        <f>C21+C22+C23</f>
        <v>79690000.28776978</v>
      </c>
      <c r="D20" s="76">
        <f>D21+D22+D23</f>
        <v>79690000.28776978</v>
      </c>
      <c r="E20" s="121"/>
      <c r="F20" s="121"/>
      <c r="G20" s="121"/>
    </row>
    <row r="21" spans="1:8" ht="15.75">
      <c r="A21" s="77">
        <v>6001</v>
      </c>
      <c r="B21" s="123" t="s">
        <v>156</v>
      </c>
      <c r="C21" s="64">
        <f>C46/1390000*100000</f>
        <v>74992000.28776978</v>
      </c>
      <c r="D21" s="63">
        <f>C21</f>
        <v>74992000.28776978</v>
      </c>
      <c r="E21" s="121"/>
      <c r="F21" s="121"/>
      <c r="G21" s="121"/>
    </row>
    <row r="22" spans="1:8" ht="15.75">
      <c r="A22" s="78">
        <v>6003</v>
      </c>
      <c r="B22" s="123" t="s">
        <v>85</v>
      </c>
      <c r="C22" s="64">
        <f t="shared" ref="C22:C23" si="0">C47/1390000*100000</f>
        <v>2904000</v>
      </c>
      <c r="D22" s="63">
        <f t="shared" ref="D22:D23" si="1">C22</f>
        <v>2904000</v>
      </c>
      <c r="E22" s="121"/>
      <c r="F22" s="121"/>
      <c r="G22" s="121"/>
    </row>
    <row r="23" spans="1:8" ht="15.75">
      <c r="A23" s="78">
        <v>6051</v>
      </c>
      <c r="B23" s="66" t="s">
        <v>165</v>
      </c>
      <c r="C23" s="64">
        <f t="shared" si="0"/>
        <v>1794000.0000000002</v>
      </c>
      <c r="D23" s="63">
        <f t="shared" si="1"/>
        <v>1794000.0000000002</v>
      </c>
      <c r="E23" s="121"/>
      <c r="F23" s="121"/>
      <c r="G23" s="121"/>
    </row>
    <row r="24" spans="1:8" ht="15.75">
      <c r="A24" s="90">
        <v>6100</v>
      </c>
      <c r="B24" s="79" t="s">
        <v>81</v>
      </c>
      <c r="C24" s="76">
        <f>SUM(C25:C30)</f>
        <v>33474223.309352521</v>
      </c>
      <c r="D24" s="76">
        <f>SUM(D25:D30)</f>
        <v>33474223.309352521</v>
      </c>
      <c r="E24" s="121"/>
      <c r="F24" s="121"/>
      <c r="G24" s="121"/>
    </row>
    <row r="25" spans="1:8" ht="15.75">
      <c r="A25" s="77">
        <v>6101</v>
      </c>
      <c r="B25" s="66" t="s">
        <v>87</v>
      </c>
      <c r="C25" s="64">
        <f>C50/1390000*100000</f>
        <v>1170000</v>
      </c>
      <c r="D25" s="63">
        <f t="shared" ref="D25:D30" si="2">C25</f>
        <v>1170000</v>
      </c>
      <c r="E25" s="121"/>
      <c r="F25" s="121"/>
      <c r="G25" s="121"/>
    </row>
    <row r="26" spans="1:8" ht="15.75">
      <c r="A26" s="77">
        <v>6107</v>
      </c>
      <c r="B26" s="66" t="s">
        <v>88</v>
      </c>
      <c r="C26" s="64">
        <f t="shared" ref="C26:C35" si="3">C51/1390000*100000</f>
        <v>120000</v>
      </c>
      <c r="D26" s="63">
        <f t="shared" si="2"/>
        <v>120000</v>
      </c>
      <c r="E26" s="121"/>
      <c r="F26" s="121"/>
      <c r="G26" s="121"/>
    </row>
    <row r="27" spans="1:8" ht="15.75">
      <c r="A27" s="78">
        <v>6112</v>
      </c>
      <c r="B27" s="66" t="s">
        <v>89</v>
      </c>
      <c r="C27" s="64">
        <f t="shared" si="3"/>
        <v>20460313.956834532</v>
      </c>
      <c r="D27" s="63">
        <f t="shared" si="2"/>
        <v>20460313.956834532</v>
      </c>
      <c r="E27" s="121"/>
      <c r="F27" s="121"/>
      <c r="G27" s="121"/>
    </row>
    <row r="28" spans="1:8" ht="15.75">
      <c r="A28" s="78">
        <v>6113</v>
      </c>
      <c r="B28" s="66" t="s">
        <v>90</v>
      </c>
      <c r="C28" s="64">
        <f t="shared" si="3"/>
        <v>150000</v>
      </c>
      <c r="D28" s="63">
        <f t="shared" si="2"/>
        <v>150000</v>
      </c>
      <c r="E28" s="121"/>
      <c r="F28" s="121"/>
      <c r="G28" s="121"/>
    </row>
    <row r="29" spans="1:8" ht="15.75">
      <c r="A29" s="78">
        <v>6115</v>
      </c>
      <c r="B29" s="66" t="s">
        <v>91</v>
      </c>
      <c r="C29" s="64">
        <f t="shared" si="3"/>
        <v>10876709.64028777</v>
      </c>
      <c r="D29" s="63">
        <f t="shared" si="2"/>
        <v>10876709.64028777</v>
      </c>
      <c r="E29" s="121"/>
      <c r="F29" s="121"/>
      <c r="G29" s="121"/>
    </row>
    <row r="30" spans="1:8" ht="15.75">
      <c r="A30" s="77">
        <v>6115</v>
      </c>
      <c r="B30" s="66" t="s">
        <v>173</v>
      </c>
      <c r="C30" s="64">
        <f t="shared" si="3"/>
        <v>697199.7122302159</v>
      </c>
      <c r="D30" s="63">
        <f t="shared" si="2"/>
        <v>697199.7122302159</v>
      </c>
      <c r="E30" s="121"/>
      <c r="F30" s="121"/>
      <c r="G30" s="121"/>
    </row>
    <row r="31" spans="1:8" ht="15.75">
      <c r="A31" s="90">
        <v>6300</v>
      </c>
      <c r="B31" s="79" t="s">
        <v>79</v>
      </c>
      <c r="C31" s="76">
        <f>SUM(C32:C35)</f>
        <v>21697110.575539567</v>
      </c>
      <c r="D31" s="76">
        <f>SUM(D32:D35)</f>
        <v>21697110.575539567</v>
      </c>
      <c r="E31" s="121"/>
      <c r="F31" s="121"/>
      <c r="G31" s="121"/>
    </row>
    <row r="32" spans="1:8" ht="15.75">
      <c r="A32" s="77">
        <v>6301</v>
      </c>
      <c r="B32" s="66" t="s">
        <v>80</v>
      </c>
      <c r="C32" s="64">
        <f t="shared" si="3"/>
        <v>16175934.100719426</v>
      </c>
      <c r="D32" s="63">
        <f t="shared" ref="D32:D35" si="4">C32</f>
        <v>16175934.100719426</v>
      </c>
      <c r="E32" s="121"/>
      <c r="F32" s="121"/>
      <c r="G32" s="121"/>
    </row>
    <row r="33" spans="1:9" ht="15.75">
      <c r="A33" s="77">
        <v>6302</v>
      </c>
      <c r="B33" s="66" t="s">
        <v>76</v>
      </c>
      <c r="C33" s="64">
        <f t="shared" si="3"/>
        <v>2773017.3381294962</v>
      </c>
      <c r="D33" s="63">
        <f t="shared" si="4"/>
        <v>2773017.3381294962</v>
      </c>
      <c r="E33" s="121"/>
      <c r="F33" s="121"/>
      <c r="G33" s="121"/>
    </row>
    <row r="34" spans="1:9" ht="15.75">
      <c r="A34" s="77">
        <v>6303</v>
      </c>
      <c r="B34" s="66" t="s">
        <v>77</v>
      </c>
      <c r="C34" s="64">
        <f t="shared" si="3"/>
        <v>1848678.2014388489</v>
      </c>
      <c r="D34" s="63">
        <f t="shared" si="4"/>
        <v>1848678.2014388489</v>
      </c>
      <c r="E34" s="121"/>
      <c r="F34" s="121"/>
      <c r="G34" s="121"/>
    </row>
    <row r="35" spans="1:9" ht="15.75">
      <c r="A35" s="77">
        <v>6304</v>
      </c>
      <c r="B35" s="66" t="s">
        <v>78</v>
      </c>
      <c r="C35" s="64">
        <f t="shared" si="3"/>
        <v>899480.9352517986</v>
      </c>
      <c r="D35" s="63">
        <f t="shared" si="4"/>
        <v>899480.9352517986</v>
      </c>
      <c r="E35" s="121"/>
      <c r="F35" s="121"/>
      <c r="G35" s="121"/>
    </row>
    <row r="36" spans="1:9" s="20" customFormat="1" ht="15.75">
      <c r="A36" s="147">
        <v>7000</v>
      </c>
      <c r="B36" s="148" t="s">
        <v>185</v>
      </c>
      <c r="C36" s="149">
        <f>SUM(C37:C40)</f>
        <v>0</v>
      </c>
      <c r="D36" s="149">
        <f>SUM(D37:D40)</f>
        <v>0</v>
      </c>
      <c r="E36" s="150"/>
      <c r="F36" s="150"/>
      <c r="G36" s="150"/>
    </row>
    <row r="37" spans="1:9" s="20" customFormat="1" ht="15.75">
      <c r="A37" s="50">
        <v>7001</v>
      </c>
      <c r="B37" s="123" t="s">
        <v>182</v>
      </c>
      <c r="C37" s="151">
        <v>0</v>
      </c>
      <c r="D37" s="152">
        <f t="shared" ref="D37:D38" si="5">C37</f>
        <v>0</v>
      </c>
      <c r="E37" s="150"/>
      <c r="F37" s="150"/>
      <c r="G37" s="150"/>
    </row>
    <row r="38" spans="1:9" s="20" customFormat="1" ht="15.75">
      <c r="A38" s="50">
        <v>7049</v>
      </c>
      <c r="B38" s="123" t="s">
        <v>183</v>
      </c>
      <c r="C38" s="151">
        <v>0</v>
      </c>
      <c r="D38" s="152">
        <f t="shared" si="5"/>
        <v>0</v>
      </c>
      <c r="E38" s="150"/>
      <c r="F38" s="150"/>
      <c r="G38" s="150"/>
    </row>
    <row r="39" spans="1:9" s="20" customFormat="1" ht="15.75">
      <c r="A39" s="147">
        <v>7750</v>
      </c>
      <c r="B39" s="148" t="s">
        <v>54</v>
      </c>
      <c r="C39" s="149">
        <f>SUM(C40:C40)</f>
        <v>0</v>
      </c>
      <c r="D39" s="149">
        <f>SUM(D40:D40)</f>
        <v>0</v>
      </c>
      <c r="E39" s="150"/>
      <c r="F39" s="150"/>
      <c r="G39" s="150"/>
    </row>
    <row r="40" spans="1:9" s="20" customFormat="1" ht="15.75">
      <c r="A40" s="50">
        <v>7799</v>
      </c>
      <c r="B40" s="123" t="s">
        <v>184</v>
      </c>
      <c r="C40" s="151">
        <v>0</v>
      </c>
      <c r="D40" s="152">
        <f t="shared" ref="D40" si="6">C40</f>
        <v>0</v>
      </c>
      <c r="E40" s="150"/>
      <c r="F40" s="150"/>
      <c r="G40" s="150"/>
    </row>
    <row r="41" spans="1:9" s="115" customFormat="1" ht="18">
      <c r="A41" s="17" t="s">
        <v>5</v>
      </c>
      <c r="B41" s="112" t="s">
        <v>15</v>
      </c>
      <c r="C41" s="116"/>
      <c r="D41" s="114"/>
      <c r="E41" s="114"/>
      <c r="F41" s="114"/>
      <c r="G41" s="114"/>
      <c r="H41" s="16"/>
    </row>
    <row r="42" spans="1:9" s="1" customFormat="1" ht="18">
      <c r="A42" s="7">
        <v>1</v>
      </c>
      <c r="B42" s="11" t="s">
        <v>11</v>
      </c>
      <c r="C42" s="9"/>
      <c r="D42" s="6"/>
      <c r="E42" s="6"/>
      <c r="F42" s="6"/>
      <c r="G42" s="6"/>
      <c r="H42" s="4"/>
    </row>
    <row r="43" spans="1:9" s="1" customFormat="1" ht="18">
      <c r="A43" s="94" t="s">
        <v>28</v>
      </c>
      <c r="B43" s="95" t="s">
        <v>39</v>
      </c>
      <c r="C43" s="96">
        <f>C44+C61</f>
        <v>2184427717</v>
      </c>
      <c r="D43" s="96">
        <f>D44+D61</f>
        <v>2184427717</v>
      </c>
      <c r="E43" s="6"/>
      <c r="F43" s="6"/>
      <c r="G43" s="6"/>
      <c r="H43" s="125"/>
      <c r="I43" s="139"/>
    </row>
    <row r="44" spans="1:9" s="1" customFormat="1" ht="18">
      <c r="A44" s="65"/>
      <c r="B44" s="72" t="s">
        <v>83</v>
      </c>
      <c r="C44" s="73">
        <f>C45+C49+C56</f>
        <v>1874572545</v>
      </c>
      <c r="D44" s="73">
        <f>D45+D49+D56</f>
        <v>1874572545</v>
      </c>
      <c r="E44" s="6"/>
      <c r="F44" s="6"/>
      <c r="G44" s="6"/>
      <c r="H44" s="4"/>
    </row>
    <row r="45" spans="1:9" ht="15.75">
      <c r="A45" s="89">
        <v>6000</v>
      </c>
      <c r="B45" s="75" t="s">
        <v>82</v>
      </c>
      <c r="C45" s="76">
        <f>C46+C47+C48</f>
        <v>1107691004</v>
      </c>
      <c r="D45" s="76">
        <f>D46+D47+D48</f>
        <v>1107691004</v>
      </c>
      <c r="E45" s="121"/>
      <c r="F45" s="121"/>
      <c r="G45" s="121"/>
    </row>
    <row r="46" spans="1:9" ht="15.75">
      <c r="A46" s="77">
        <v>6001</v>
      </c>
      <c r="B46" s="123" t="s">
        <v>156</v>
      </c>
      <c r="C46" s="64">
        <v>1042388804</v>
      </c>
      <c r="D46" s="63">
        <f>C46</f>
        <v>1042388804</v>
      </c>
      <c r="E46" s="121"/>
      <c r="F46" s="121"/>
      <c r="G46" s="121"/>
    </row>
    <row r="47" spans="1:9" ht="15.75">
      <c r="A47" s="78">
        <v>6003</v>
      </c>
      <c r="B47" s="123" t="s">
        <v>85</v>
      </c>
      <c r="C47" s="64">
        <v>40365600</v>
      </c>
      <c r="D47" s="63">
        <f t="shared" ref="D47:D120" si="7">C47</f>
        <v>40365600</v>
      </c>
      <c r="E47" s="121"/>
      <c r="F47" s="121"/>
      <c r="G47" s="121"/>
    </row>
    <row r="48" spans="1:9" ht="15.75">
      <c r="A48" s="78">
        <v>6051</v>
      </c>
      <c r="B48" s="66" t="s">
        <v>165</v>
      </c>
      <c r="C48" s="64">
        <v>24936600</v>
      </c>
      <c r="D48" s="63">
        <f t="shared" si="7"/>
        <v>24936600</v>
      </c>
      <c r="E48" s="121"/>
      <c r="F48" s="121"/>
      <c r="G48" s="121"/>
    </row>
    <row r="49" spans="1:8" ht="15.75">
      <c r="A49" s="90">
        <v>6100</v>
      </c>
      <c r="B49" s="79" t="s">
        <v>81</v>
      </c>
      <c r="C49" s="76">
        <f>SUM(C50:C55)</f>
        <v>465291704</v>
      </c>
      <c r="D49" s="76">
        <f>SUM(D50:D55)</f>
        <v>465291704</v>
      </c>
      <c r="E49" s="121"/>
      <c r="F49" s="121"/>
      <c r="G49" s="121"/>
    </row>
    <row r="50" spans="1:8" ht="15.75">
      <c r="A50" s="77">
        <v>6101</v>
      </c>
      <c r="B50" s="66" t="s">
        <v>87</v>
      </c>
      <c r="C50" s="64">
        <v>16263000</v>
      </c>
      <c r="D50" s="63">
        <f t="shared" si="7"/>
        <v>16263000</v>
      </c>
      <c r="E50" s="121"/>
      <c r="F50" s="121"/>
      <c r="G50" s="121"/>
    </row>
    <row r="51" spans="1:8" ht="15.75">
      <c r="A51" s="77">
        <v>6107</v>
      </c>
      <c r="B51" s="66" t="s">
        <v>88</v>
      </c>
      <c r="C51" s="64">
        <v>1668000</v>
      </c>
      <c r="D51" s="63">
        <f t="shared" si="7"/>
        <v>1668000</v>
      </c>
      <c r="E51" s="121"/>
      <c r="F51" s="121"/>
      <c r="G51" s="121"/>
    </row>
    <row r="52" spans="1:8" ht="15.75">
      <c r="A52" s="78">
        <v>6112</v>
      </c>
      <c r="B52" s="66" t="s">
        <v>89</v>
      </c>
      <c r="C52" s="63">
        <v>284398364</v>
      </c>
      <c r="D52" s="63">
        <f t="shared" si="7"/>
        <v>284398364</v>
      </c>
      <c r="E52" s="121"/>
      <c r="F52" s="121"/>
      <c r="G52" s="121"/>
    </row>
    <row r="53" spans="1:8" ht="15.75">
      <c r="A53" s="78">
        <v>6113</v>
      </c>
      <c r="B53" s="66" t="s">
        <v>90</v>
      </c>
      <c r="C53" s="64">
        <v>2085000</v>
      </c>
      <c r="D53" s="63">
        <f t="shared" si="7"/>
        <v>2085000</v>
      </c>
      <c r="E53" s="121"/>
      <c r="F53" s="121"/>
      <c r="G53" s="121"/>
    </row>
    <row r="54" spans="1:8" ht="15.75">
      <c r="A54" s="78">
        <v>6115</v>
      </c>
      <c r="B54" s="66" t="s">
        <v>91</v>
      </c>
      <c r="C54" s="64">
        <v>151186264</v>
      </c>
      <c r="D54" s="63">
        <f t="shared" si="7"/>
        <v>151186264</v>
      </c>
      <c r="E54" s="121"/>
      <c r="F54" s="121"/>
      <c r="G54" s="121"/>
    </row>
    <row r="55" spans="1:8" ht="15.75">
      <c r="A55" s="77">
        <v>6115</v>
      </c>
      <c r="B55" s="66" t="s">
        <v>173</v>
      </c>
      <c r="C55" s="64">
        <v>9691076</v>
      </c>
      <c r="D55" s="63">
        <f t="shared" si="7"/>
        <v>9691076</v>
      </c>
      <c r="E55" s="121"/>
      <c r="F55" s="121"/>
      <c r="G55" s="121"/>
    </row>
    <row r="56" spans="1:8" ht="15.75">
      <c r="A56" s="90">
        <v>6300</v>
      </c>
      <c r="B56" s="79" t="s">
        <v>79</v>
      </c>
      <c r="C56" s="76">
        <f>SUM(C57:C60)</f>
        <v>301589837</v>
      </c>
      <c r="D56" s="76">
        <f>SUM(D57:D60)</f>
        <v>301589837</v>
      </c>
      <c r="E56" s="121"/>
      <c r="F56" s="121"/>
      <c r="G56" s="121"/>
    </row>
    <row r="57" spans="1:8" ht="15.75">
      <c r="A57" s="77">
        <v>6301</v>
      </c>
      <c r="B57" s="66" t="s">
        <v>80</v>
      </c>
      <c r="C57" s="63">
        <v>224845484</v>
      </c>
      <c r="D57" s="63">
        <f t="shared" si="7"/>
        <v>224845484</v>
      </c>
      <c r="E57" s="121"/>
      <c r="F57" s="121"/>
      <c r="G57" s="121"/>
    </row>
    <row r="58" spans="1:8" ht="15.75">
      <c r="A58" s="77">
        <v>6302</v>
      </c>
      <c r="B58" s="66" t="s">
        <v>76</v>
      </c>
      <c r="C58" s="63">
        <v>38544941</v>
      </c>
      <c r="D58" s="63">
        <f t="shared" si="7"/>
        <v>38544941</v>
      </c>
      <c r="E58" s="121"/>
      <c r="F58" s="121"/>
      <c r="G58" s="121"/>
    </row>
    <row r="59" spans="1:8" ht="15.75">
      <c r="A59" s="77">
        <v>6303</v>
      </c>
      <c r="B59" s="66" t="s">
        <v>77</v>
      </c>
      <c r="C59" s="63">
        <v>25696627</v>
      </c>
      <c r="D59" s="63">
        <f t="shared" si="7"/>
        <v>25696627</v>
      </c>
      <c r="E59" s="121"/>
      <c r="F59" s="121"/>
      <c r="G59" s="121"/>
    </row>
    <row r="60" spans="1:8" ht="15.75">
      <c r="A60" s="77">
        <v>6304</v>
      </c>
      <c r="B60" s="66" t="s">
        <v>78</v>
      </c>
      <c r="C60" s="63">
        <v>12502785</v>
      </c>
      <c r="D60" s="63">
        <f t="shared" si="7"/>
        <v>12502785</v>
      </c>
      <c r="E60" s="121"/>
      <c r="F60" s="121"/>
      <c r="G60" s="121"/>
    </row>
    <row r="61" spans="1:8" ht="15.75">
      <c r="A61" s="83"/>
      <c r="B61" s="68" t="s">
        <v>95</v>
      </c>
      <c r="C61" s="80">
        <f>C62+C64+C67+C70+C74+C79+C85+C90+C97+C102+C104</f>
        <v>309855172</v>
      </c>
      <c r="D61" s="80">
        <f>D62+D64+D67+D70+D74+D79+D85+D90+D97+D102+D104</f>
        <v>309855172</v>
      </c>
      <c r="E61" s="121"/>
      <c r="F61" s="121"/>
      <c r="G61" s="121"/>
      <c r="H61" s="124"/>
    </row>
    <row r="62" spans="1:8" s="71" customFormat="1" ht="16.899999999999999" customHeight="1">
      <c r="A62" s="88">
        <v>6250</v>
      </c>
      <c r="B62" s="86" t="s">
        <v>167</v>
      </c>
      <c r="C62" s="87">
        <f>SUM(C63:C63)</f>
        <v>7524000</v>
      </c>
      <c r="D62" s="87">
        <f>SUM(D63:D63)</f>
        <v>7524000</v>
      </c>
      <c r="E62" s="106"/>
      <c r="F62" s="69"/>
      <c r="G62" s="121"/>
      <c r="H62" s="70"/>
    </row>
    <row r="63" spans="1:8" s="44" customFormat="1" ht="16.899999999999999" customHeight="1">
      <c r="A63" s="81">
        <v>6299</v>
      </c>
      <c r="B63" s="66" t="s">
        <v>168</v>
      </c>
      <c r="C63" s="64">
        <v>7524000</v>
      </c>
      <c r="D63" s="63">
        <f t="shared" si="7"/>
        <v>7524000</v>
      </c>
      <c r="E63" s="60"/>
      <c r="F63" s="57"/>
      <c r="G63" s="121"/>
      <c r="H63" s="20"/>
    </row>
    <row r="64" spans="1:8" ht="15.75">
      <c r="A64" s="88">
        <v>6400</v>
      </c>
      <c r="B64" s="86" t="s">
        <v>83</v>
      </c>
      <c r="C64" s="87">
        <f>SUM(C65:C66)</f>
        <v>123812000</v>
      </c>
      <c r="D64" s="87">
        <f>SUM(D65:D66)</f>
        <v>123812000</v>
      </c>
      <c r="E64" s="121"/>
      <c r="F64" s="121"/>
      <c r="G64" s="121"/>
    </row>
    <row r="65" spans="1:7" s="154" customFormat="1" ht="15.75">
      <c r="A65" s="78">
        <v>6404</v>
      </c>
      <c r="B65" s="153" t="s">
        <v>186</v>
      </c>
      <c r="C65" s="63">
        <v>81000000</v>
      </c>
      <c r="D65" s="63">
        <f t="shared" si="7"/>
        <v>81000000</v>
      </c>
      <c r="E65" s="15"/>
      <c r="F65" s="15"/>
      <c r="G65" s="15"/>
    </row>
    <row r="66" spans="1:7" ht="15.75">
      <c r="A66" s="81">
        <v>6449</v>
      </c>
      <c r="B66" s="66" t="s">
        <v>96</v>
      </c>
      <c r="C66" s="64">
        <v>42812000</v>
      </c>
      <c r="D66" s="63">
        <f t="shared" si="7"/>
        <v>42812000</v>
      </c>
      <c r="E66" s="121"/>
      <c r="F66" s="121"/>
      <c r="G66" s="121"/>
    </row>
    <row r="67" spans="1:7" ht="15.75">
      <c r="A67" s="88">
        <v>6500</v>
      </c>
      <c r="B67" s="86" t="s">
        <v>97</v>
      </c>
      <c r="C67" s="87">
        <f>SUM(C68:C69)</f>
        <v>27409767</v>
      </c>
      <c r="D67" s="87">
        <f>SUM(D68:D69)</f>
        <v>27409767</v>
      </c>
      <c r="E67" s="121"/>
      <c r="F67" s="121"/>
      <c r="G67" s="121"/>
    </row>
    <row r="68" spans="1:7" ht="15.75">
      <c r="A68" s="78">
        <v>6501</v>
      </c>
      <c r="B68" s="66" t="s">
        <v>99</v>
      </c>
      <c r="C68" s="63">
        <v>27409767</v>
      </c>
      <c r="D68" s="63">
        <f t="shared" si="7"/>
        <v>27409767</v>
      </c>
      <c r="E68" s="121"/>
      <c r="F68" s="121"/>
      <c r="G68" s="121"/>
    </row>
    <row r="69" spans="1:7" ht="15.75">
      <c r="A69" s="77">
        <v>6504</v>
      </c>
      <c r="B69" s="66" t="s">
        <v>98</v>
      </c>
      <c r="C69" s="63">
        <v>0</v>
      </c>
      <c r="D69" s="63">
        <f t="shared" si="7"/>
        <v>0</v>
      </c>
      <c r="E69" s="121"/>
      <c r="F69" s="121"/>
      <c r="G69" s="121"/>
    </row>
    <row r="70" spans="1:7" ht="15.75">
      <c r="A70" s="90">
        <v>6550</v>
      </c>
      <c r="B70" s="79" t="s">
        <v>100</v>
      </c>
      <c r="C70" s="87">
        <f>SUM(C71:C73)</f>
        <v>26920400</v>
      </c>
      <c r="D70" s="87">
        <f>SUM(D71:D73)</f>
        <v>26920400</v>
      </c>
      <c r="E70" s="121"/>
      <c r="F70" s="121"/>
      <c r="G70" s="121"/>
    </row>
    <row r="71" spans="1:7" ht="15.75">
      <c r="A71" s="77">
        <v>6551</v>
      </c>
      <c r="B71" s="66" t="s">
        <v>101</v>
      </c>
      <c r="C71" s="63">
        <v>4323400</v>
      </c>
      <c r="D71" s="63">
        <f t="shared" si="7"/>
        <v>4323400</v>
      </c>
      <c r="E71" s="121"/>
      <c r="F71" s="121"/>
      <c r="G71" s="121"/>
    </row>
    <row r="72" spans="1:7" ht="15.75">
      <c r="A72" s="77">
        <v>6552</v>
      </c>
      <c r="B72" s="66" t="s">
        <v>193</v>
      </c>
      <c r="C72" s="63">
        <v>9350000</v>
      </c>
      <c r="D72" s="63">
        <f t="shared" ref="D72" si="8">C72</f>
        <v>9350000</v>
      </c>
      <c r="E72" s="121"/>
      <c r="F72" s="121"/>
      <c r="G72" s="121"/>
    </row>
    <row r="73" spans="1:7" ht="15.75">
      <c r="A73" s="77">
        <v>6599</v>
      </c>
      <c r="B73" s="66" t="s">
        <v>102</v>
      </c>
      <c r="C73" s="63">
        <v>13247000</v>
      </c>
      <c r="D73" s="63">
        <f t="shared" si="7"/>
        <v>13247000</v>
      </c>
      <c r="E73" s="121"/>
      <c r="F73" s="121"/>
      <c r="G73" s="121"/>
    </row>
    <row r="74" spans="1:7" ht="15.75">
      <c r="A74" s="88">
        <v>6600</v>
      </c>
      <c r="B74" s="79" t="s">
        <v>103</v>
      </c>
      <c r="C74" s="87">
        <f>SUM(C75:C78)</f>
        <v>3251805</v>
      </c>
      <c r="D74" s="87">
        <f>SUM(D75:D78)</f>
        <v>3251805</v>
      </c>
      <c r="E74" s="121"/>
      <c r="F74" s="121"/>
      <c r="G74" s="121"/>
    </row>
    <row r="75" spans="1:7" ht="15.75">
      <c r="A75" s="78">
        <v>6601</v>
      </c>
      <c r="B75" s="66" t="s">
        <v>104</v>
      </c>
      <c r="C75" s="63">
        <v>533805</v>
      </c>
      <c r="D75" s="63">
        <f t="shared" si="7"/>
        <v>533805</v>
      </c>
      <c r="E75" s="121"/>
      <c r="F75" s="121"/>
      <c r="G75" s="121"/>
    </row>
    <row r="76" spans="1:7" ht="15.75">
      <c r="A76" s="77">
        <v>6605</v>
      </c>
      <c r="B76" s="66" t="s">
        <v>105</v>
      </c>
      <c r="C76" s="63">
        <v>1518000</v>
      </c>
      <c r="D76" s="63">
        <f t="shared" si="7"/>
        <v>1518000</v>
      </c>
      <c r="E76" s="121"/>
      <c r="F76" s="121"/>
      <c r="G76" s="121"/>
    </row>
    <row r="77" spans="1:7" ht="15.75">
      <c r="A77" s="77">
        <v>6618</v>
      </c>
      <c r="B77" s="66" t="s">
        <v>106</v>
      </c>
      <c r="C77" s="63">
        <v>1200000</v>
      </c>
      <c r="D77" s="63">
        <f t="shared" si="7"/>
        <v>1200000</v>
      </c>
      <c r="E77" s="121"/>
      <c r="F77" s="121"/>
      <c r="G77" s="121"/>
    </row>
    <row r="78" spans="1:7" ht="15.75">
      <c r="A78" s="77">
        <v>6649</v>
      </c>
      <c r="B78" s="66" t="s">
        <v>112</v>
      </c>
      <c r="C78" s="63">
        <v>0</v>
      </c>
      <c r="D78" s="63">
        <f t="shared" si="7"/>
        <v>0</v>
      </c>
      <c r="E78" s="121"/>
      <c r="F78" s="121"/>
      <c r="G78" s="121"/>
    </row>
    <row r="79" spans="1:7" ht="15.75">
      <c r="A79" s="88">
        <v>6700</v>
      </c>
      <c r="B79" s="79" t="s">
        <v>107</v>
      </c>
      <c r="C79" s="87">
        <f>SUM(C80:C84)</f>
        <v>3000000</v>
      </c>
      <c r="D79" s="87">
        <f>SUM(D80:D84)</f>
        <v>3000000</v>
      </c>
      <c r="E79" s="121"/>
      <c r="F79" s="121"/>
      <c r="G79" s="121"/>
    </row>
    <row r="80" spans="1:7" ht="15.75">
      <c r="A80" s="78">
        <v>6701</v>
      </c>
      <c r="B80" s="66" t="s">
        <v>108</v>
      </c>
      <c r="C80" s="63">
        <v>0</v>
      </c>
      <c r="D80" s="63">
        <f t="shared" si="7"/>
        <v>0</v>
      </c>
      <c r="E80" s="121"/>
      <c r="F80" s="121"/>
      <c r="G80" s="121"/>
    </row>
    <row r="81" spans="1:7" ht="15.75">
      <c r="A81" s="78">
        <v>6702</v>
      </c>
      <c r="B81" s="66" t="s">
        <v>109</v>
      </c>
      <c r="C81" s="63">
        <v>0</v>
      </c>
      <c r="D81" s="63">
        <f t="shared" si="7"/>
        <v>0</v>
      </c>
      <c r="E81" s="121"/>
      <c r="F81" s="121"/>
      <c r="G81" s="121"/>
    </row>
    <row r="82" spans="1:7" ht="15.75">
      <c r="A82" s="78">
        <v>6703</v>
      </c>
      <c r="B82" s="66" t="s">
        <v>110</v>
      </c>
      <c r="C82" s="63">
        <v>0</v>
      </c>
      <c r="D82" s="63">
        <f t="shared" si="7"/>
        <v>0</v>
      </c>
      <c r="E82" s="121"/>
      <c r="F82" s="121"/>
      <c r="G82" s="121"/>
    </row>
    <row r="83" spans="1:7" ht="15.75">
      <c r="A83" s="78">
        <v>6704</v>
      </c>
      <c r="B83" s="66" t="s">
        <v>111</v>
      </c>
      <c r="C83" s="63">
        <v>3000000</v>
      </c>
      <c r="D83" s="63">
        <f t="shared" si="7"/>
        <v>3000000</v>
      </c>
      <c r="E83" s="121"/>
      <c r="F83" s="121"/>
      <c r="G83" s="121"/>
    </row>
    <row r="84" spans="1:7" ht="15.75">
      <c r="A84" s="78">
        <v>6749</v>
      </c>
      <c r="B84" s="66" t="s">
        <v>112</v>
      </c>
      <c r="C84" s="63">
        <v>0</v>
      </c>
      <c r="D84" s="63">
        <f t="shared" si="7"/>
        <v>0</v>
      </c>
      <c r="E84" s="121"/>
      <c r="F84" s="121"/>
      <c r="G84" s="121"/>
    </row>
    <row r="85" spans="1:7" ht="15.75">
      <c r="A85" s="88">
        <v>6750</v>
      </c>
      <c r="B85" s="79" t="s">
        <v>113</v>
      </c>
      <c r="C85" s="87">
        <f>SUM(C86:C89)</f>
        <v>25200000</v>
      </c>
      <c r="D85" s="87">
        <f>SUM(D86:D89)</f>
        <v>25200000</v>
      </c>
      <c r="E85" s="121"/>
      <c r="F85" s="121"/>
      <c r="G85" s="121"/>
    </row>
    <row r="86" spans="1:7" ht="15.75">
      <c r="A86" s="77">
        <v>6751</v>
      </c>
      <c r="B86" s="66" t="s">
        <v>114</v>
      </c>
      <c r="C86" s="63">
        <v>0</v>
      </c>
      <c r="D86" s="63">
        <f t="shared" si="7"/>
        <v>0</v>
      </c>
      <c r="E86" s="121"/>
      <c r="F86" s="121"/>
      <c r="G86" s="121"/>
    </row>
    <row r="87" spans="1:7" ht="15.75">
      <c r="A87" s="77">
        <v>6757</v>
      </c>
      <c r="B87" s="66" t="s">
        <v>115</v>
      </c>
      <c r="C87" s="63">
        <v>0</v>
      </c>
      <c r="D87" s="63">
        <f t="shared" si="7"/>
        <v>0</v>
      </c>
      <c r="E87" s="121"/>
      <c r="F87" s="121"/>
      <c r="G87" s="121"/>
    </row>
    <row r="88" spans="1:7" ht="15.75">
      <c r="A88" s="77">
        <v>6758</v>
      </c>
      <c r="B88" s="66" t="s">
        <v>116</v>
      </c>
      <c r="C88" s="63">
        <v>0</v>
      </c>
      <c r="D88" s="63">
        <f t="shared" si="7"/>
        <v>0</v>
      </c>
      <c r="E88" s="121"/>
      <c r="F88" s="121"/>
      <c r="G88" s="121"/>
    </row>
    <row r="89" spans="1:7" ht="15.75">
      <c r="A89" s="77">
        <v>6799</v>
      </c>
      <c r="B89" s="66" t="s">
        <v>112</v>
      </c>
      <c r="C89" s="63">
        <v>25200000</v>
      </c>
      <c r="D89" s="63">
        <f t="shared" si="7"/>
        <v>25200000</v>
      </c>
      <c r="E89" s="121"/>
      <c r="F89" s="121"/>
      <c r="G89" s="121"/>
    </row>
    <row r="90" spans="1:7" ht="15.75">
      <c r="A90" s="88">
        <v>6900</v>
      </c>
      <c r="B90" s="79" t="s">
        <v>117</v>
      </c>
      <c r="C90" s="87">
        <f>SUM(C91:C96)</f>
        <v>17056400</v>
      </c>
      <c r="D90" s="87">
        <f>SUM(D91:D96)</f>
        <v>17056400</v>
      </c>
      <c r="E90" s="121"/>
      <c r="F90" s="121"/>
      <c r="G90" s="121"/>
    </row>
    <row r="91" spans="1:7" ht="15.75">
      <c r="A91" s="78">
        <v>6906</v>
      </c>
      <c r="B91" s="66" t="s">
        <v>118</v>
      </c>
      <c r="C91" s="63">
        <v>0</v>
      </c>
      <c r="D91" s="63">
        <f t="shared" si="7"/>
        <v>0</v>
      </c>
      <c r="E91" s="121"/>
      <c r="F91" s="121"/>
      <c r="G91" s="121"/>
    </row>
    <row r="92" spans="1:7" ht="15.75">
      <c r="A92" s="77">
        <v>6908</v>
      </c>
      <c r="B92" s="66" t="s">
        <v>119</v>
      </c>
      <c r="C92" s="63">
        <v>0</v>
      </c>
      <c r="D92" s="63">
        <f t="shared" si="7"/>
        <v>0</v>
      </c>
      <c r="E92" s="121"/>
      <c r="F92" s="121"/>
      <c r="G92" s="121"/>
    </row>
    <row r="93" spans="1:7" ht="15.75">
      <c r="A93" s="78">
        <v>6912</v>
      </c>
      <c r="B93" s="66" t="s">
        <v>120</v>
      </c>
      <c r="C93" s="63">
        <v>3491400</v>
      </c>
      <c r="D93" s="63">
        <f t="shared" si="7"/>
        <v>3491400</v>
      </c>
      <c r="E93" s="121"/>
      <c r="F93" s="121"/>
      <c r="G93" s="121"/>
    </row>
    <row r="94" spans="1:7" ht="15.75">
      <c r="A94" s="77">
        <v>6913</v>
      </c>
      <c r="B94" s="66" t="s">
        <v>121</v>
      </c>
      <c r="C94" s="63">
        <v>0</v>
      </c>
      <c r="D94" s="63">
        <f t="shared" si="7"/>
        <v>0</v>
      </c>
      <c r="E94" s="121"/>
      <c r="F94" s="121"/>
      <c r="G94" s="121"/>
    </row>
    <row r="95" spans="1:7" ht="15.75">
      <c r="A95" s="77">
        <v>6921</v>
      </c>
      <c r="B95" s="66" t="s">
        <v>122</v>
      </c>
      <c r="C95" s="63">
        <v>0</v>
      </c>
      <c r="D95" s="63">
        <f t="shared" si="7"/>
        <v>0</v>
      </c>
      <c r="E95" s="121"/>
      <c r="F95" s="121"/>
      <c r="G95" s="121"/>
    </row>
    <row r="96" spans="1:7" ht="15.75">
      <c r="A96" s="77">
        <v>6949</v>
      </c>
      <c r="B96" s="66" t="s">
        <v>123</v>
      </c>
      <c r="C96" s="63">
        <v>13565000</v>
      </c>
      <c r="D96" s="63">
        <f t="shared" si="7"/>
        <v>13565000</v>
      </c>
      <c r="E96" s="121"/>
      <c r="F96" s="121"/>
      <c r="G96" s="121"/>
    </row>
    <row r="97" spans="1:7" ht="15.75">
      <c r="A97" s="89">
        <v>6900</v>
      </c>
      <c r="B97" s="75" t="s">
        <v>92</v>
      </c>
      <c r="C97" s="76">
        <f>SUM(C98:C101)</f>
        <v>71580800</v>
      </c>
      <c r="D97" s="76">
        <f>SUM(D98:D101)</f>
        <v>71580800</v>
      </c>
      <c r="E97" s="121"/>
      <c r="F97" s="121"/>
      <c r="G97" s="121"/>
    </row>
    <row r="98" spans="1:7" ht="15.75">
      <c r="A98" s="82">
        <v>7001</v>
      </c>
      <c r="B98" s="74" t="s">
        <v>124</v>
      </c>
      <c r="C98" s="64">
        <v>35435800</v>
      </c>
      <c r="D98" s="63">
        <f t="shared" si="7"/>
        <v>35435800</v>
      </c>
      <c r="E98" s="121"/>
      <c r="F98" s="121"/>
      <c r="G98" s="121"/>
    </row>
    <row r="99" spans="1:7" ht="15.75">
      <c r="A99" s="82">
        <v>7003</v>
      </c>
      <c r="B99" s="74" t="s">
        <v>125</v>
      </c>
      <c r="C99" s="64">
        <v>0</v>
      </c>
      <c r="D99" s="63">
        <f t="shared" si="7"/>
        <v>0</v>
      </c>
      <c r="E99" s="121"/>
      <c r="F99" s="121"/>
      <c r="G99" s="121"/>
    </row>
    <row r="100" spans="1:7" ht="15.75">
      <c r="A100" s="82">
        <v>7004</v>
      </c>
      <c r="B100" s="74" t="s">
        <v>126</v>
      </c>
      <c r="C100" s="64">
        <v>11220000</v>
      </c>
      <c r="D100" s="63">
        <f t="shared" si="7"/>
        <v>11220000</v>
      </c>
      <c r="E100" s="121"/>
      <c r="F100" s="121"/>
      <c r="G100" s="121"/>
    </row>
    <row r="101" spans="1:7" ht="15.75">
      <c r="A101" s="81">
        <v>7049</v>
      </c>
      <c r="B101" s="74" t="s">
        <v>93</v>
      </c>
      <c r="C101" s="64">
        <v>24925000</v>
      </c>
      <c r="D101" s="63">
        <f t="shared" si="7"/>
        <v>24925000</v>
      </c>
      <c r="E101" s="121"/>
      <c r="F101" s="121"/>
      <c r="G101" s="121"/>
    </row>
    <row r="102" spans="1:7" ht="15.75">
      <c r="A102" s="91">
        <v>7050</v>
      </c>
      <c r="B102" s="75" t="s">
        <v>187</v>
      </c>
      <c r="C102" s="76">
        <f>C103</f>
        <v>4100000</v>
      </c>
      <c r="D102" s="76">
        <f>D103</f>
        <v>4100000</v>
      </c>
      <c r="E102" s="121"/>
      <c r="F102" s="121"/>
      <c r="G102" s="121"/>
    </row>
    <row r="103" spans="1:7" ht="15.75">
      <c r="A103" s="81">
        <v>7053</v>
      </c>
      <c r="B103" s="66" t="s">
        <v>188</v>
      </c>
      <c r="C103" s="64">
        <v>4100000</v>
      </c>
      <c r="D103" s="63">
        <f t="shared" ref="D103" si="9">C103</f>
        <v>4100000</v>
      </c>
      <c r="E103" s="121"/>
      <c r="F103" s="121"/>
      <c r="G103" s="121"/>
    </row>
    <row r="104" spans="1:7" ht="15.75">
      <c r="A104" s="91">
        <v>7750</v>
      </c>
      <c r="B104" s="75" t="s">
        <v>54</v>
      </c>
      <c r="C104" s="76">
        <f>SUM(C105:C109)</f>
        <v>0</v>
      </c>
      <c r="D104" s="76">
        <f>SUM(D105:D109)</f>
        <v>0</v>
      </c>
      <c r="E104" s="121"/>
      <c r="F104" s="121"/>
      <c r="G104" s="121"/>
    </row>
    <row r="105" spans="1:7" ht="15.75">
      <c r="A105" s="81">
        <v>7764</v>
      </c>
      <c r="B105" s="66" t="s">
        <v>127</v>
      </c>
      <c r="C105" s="64">
        <v>0</v>
      </c>
      <c r="D105" s="63">
        <f t="shared" si="7"/>
        <v>0</v>
      </c>
      <c r="E105" s="121"/>
      <c r="F105" s="121"/>
      <c r="G105" s="121"/>
    </row>
    <row r="106" spans="1:7" ht="15.75">
      <c r="A106" s="81">
        <v>7761</v>
      </c>
      <c r="B106" s="74" t="s">
        <v>128</v>
      </c>
      <c r="C106" s="64">
        <v>0</v>
      </c>
      <c r="D106" s="63">
        <f t="shared" si="7"/>
        <v>0</v>
      </c>
      <c r="E106" s="121"/>
      <c r="F106" s="121"/>
      <c r="G106" s="121"/>
    </row>
    <row r="107" spans="1:7" ht="15.75">
      <c r="A107" s="81">
        <v>7799</v>
      </c>
      <c r="B107" s="74" t="s">
        <v>129</v>
      </c>
      <c r="C107" s="64">
        <v>0</v>
      </c>
      <c r="D107" s="63">
        <f t="shared" si="7"/>
        <v>0</v>
      </c>
      <c r="E107" s="121"/>
      <c r="F107" s="121"/>
      <c r="G107" s="121"/>
    </row>
    <row r="108" spans="1:7" ht="15.75">
      <c r="A108" s="81">
        <v>7799</v>
      </c>
      <c r="B108" s="74" t="s">
        <v>94</v>
      </c>
      <c r="C108" s="64">
        <v>0</v>
      </c>
      <c r="D108" s="63">
        <f t="shared" si="7"/>
        <v>0</v>
      </c>
      <c r="E108" s="121"/>
      <c r="F108" s="121"/>
      <c r="G108" s="121"/>
    </row>
    <row r="109" spans="1:7" ht="15.75">
      <c r="A109" s="81">
        <v>7899</v>
      </c>
      <c r="B109" s="74" t="s">
        <v>130</v>
      </c>
      <c r="C109" s="64">
        <v>0</v>
      </c>
      <c r="D109" s="63">
        <f t="shared" si="7"/>
        <v>0</v>
      </c>
      <c r="E109" s="121"/>
      <c r="F109" s="121"/>
      <c r="G109" s="121"/>
    </row>
    <row r="110" spans="1:7" s="132" customFormat="1" ht="31.5">
      <c r="A110" s="126" t="s">
        <v>30</v>
      </c>
      <c r="B110" s="127" t="s">
        <v>40</v>
      </c>
      <c r="C110" s="128">
        <f>C111+C114+C122+C130+C135</f>
        <v>610068482</v>
      </c>
      <c r="D110" s="128">
        <f t="shared" ref="D110" si="10">D111+D114+D122+D130+D135</f>
        <v>610068482</v>
      </c>
      <c r="E110" s="128"/>
      <c r="F110" s="131"/>
      <c r="G110" s="131"/>
    </row>
    <row r="111" spans="1:7" ht="15.75">
      <c r="A111" s="52"/>
      <c r="B111" s="27" t="s">
        <v>55</v>
      </c>
      <c r="C111" s="34">
        <f>C112+C119</f>
        <v>494071601</v>
      </c>
      <c r="D111" s="34">
        <f>D112+D119</f>
        <v>494071601</v>
      </c>
      <c r="E111" s="121"/>
      <c r="F111" s="121"/>
      <c r="G111" s="121"/>
    </row>
    <row r="112" spans="1:7" ht="15.75">
      <c r="A112" s="89">
        <v>6100</v>
      </c>
      <c r="B112" s="100" t="s">
        <v>81</v>
      </c>
      <c r="C112" s="76">
        <f>C113</f>
        <v>404417224</v>
      </c>
      <c r="D112" s="76">
        <f>D113</f>
        <v>404417224</v>
      </c>
      <c r="E112" s="121"/>
      <c r="F112" s="121"/>
      <c r="G112" s="121"/>
    </row>
    <row r="113" spans="1:8" ht="15.75">
      <c r="A113" s="82">
        <v>6105</v>
      </c>
      <c r="B113" s="100" t="s">
        <v>149</v>
      </c>
      <c r="C113" s="64">
        <v>404417224</v>
      </c>
      <c r="D113" s="63">
        <f t="shared" si="7"/>
        <v>404417224</v>
      </c>
      <c r="E113" s="121"/>
      <c r="F113" s="121"/>
      <c r="G113" s="121"/>
    </row>
    <row r="114" spans="1:8" s="71" customFormat="1" ht="16.899999999999999" customHeight="1">
      <c r="A114" s="90">
        <v>6300</v>
      </c>
      <c r="B114" s="79" t="s">
        <v>79</v>
      </c>
      <c r="C114" s="76">
        <f>SUM(C115:C118)</f>
        <v>22072281</v>
      </c>
      <c r="D114" s="76">
        <f>SUM(D115:D118)</f>
        <v>22072281</v>
      </c>
      <c r="E114" s="106"/>
      <c r="F114" s="69"/>
      <c r="G114" s="121"/>
      <c r="H114" s="70"/>
    </row>
    <row r="115" spans="1:8" s="44" customFormat="1" ht="16.899999999999999" customHeight="1">
      <c r="A115" s="77">
        <v>6301</v>
      </c>
      <c r="B115" s="66" t="s">
        <v>80</v>
      </c>
      <c r="C115" s="63">
        <v>16436805</v>
      </c>
      <c r="D115" s="63">
        <f t="shared" si="7"/>
        <v>16436805</v>
      </c>
      <c r="E115" s="60"/>
      <c r="F115" s="57"/>
      <c r="G115" s="121"/>
      <c r="H115" s="20"/>
    </row>
    <row r="116" spans="1:8" s="44" customFormat="1" ht="16.899999999999999" customHeight="1">
      <c r="A116" s="77">
        <v>6302</v>
      </c>
      <c r="B116" s="66" t="s">
        <v>76</v>
      </c>
      <c r="C116" s="63">
        <v>2817738</v>
      </c>
      <c r="D116" s="63">
        <f t="shared" si="7"/>
        <v>2817738</v>
      </c>
      <c r="E116" s="60"/>
      <c r="F116" s="57"/>
      <c r="G116" s="121"/>
      <c r="H116" s="20"/>
    </row>
    <row r="117" spans="1:8" s="44" customFormat="1" ht="16.899999999999999" customHeight="1">
      <c r="A117" s="77">
        <v>6303</v>
      </c>
      <c r="B117" s="66" t="s">
        <v>77</v>
      </c>
      <c r="C117" s="63">
        <v>1878492</v>
      </c>
      <c r="D117" s="63">
        <f t="shared" si="7"/>
        <v>1878492</v>
      </c>
      <c r="E117" s="60"/>
      <c r="F117" s="57"/>
      <c r="G117" s="121"/>
      <c r="H117" s="20"/>
    </row>
    <row r="118" spans="1:8" s="44" customFormat="1" ht="16.899999999999999" customHeight="1">
      <c r="A118" s="77">
        <v>6304</v>
      </c>
      <c r="B118" s="66" t="s">
        <v>78</v>
      </c>
      <c r="C118" s="63">
        <v>939246</v>
      </c>
      <c r="D118" s="63">
        <f t="shared" si="7"/>
        <v>939246</v>
      </c>
      <c r="E118" s="60"/>
      <c r="F118" s="57"/>
      <c r="G118" s="121"/>
      <c r="H118" s="20"/>
    </row>
    <row r="119" spans="1:8" ht="15.75">
      <c r="A119" s="89">
        <v>6400</v>
      </c>
      <c r="B119" s="100" t="s">
        <v>83</v>
      </c>
      <c r="C119" s="76">
        <f>SUM(C120:C121)</f>
        <v>89654377</v>
      </c>
      <c r="D119" s="76">
        <f>SUM(D120:D121)</f>
        <v>89654377</v>
      </c>
      <c r="E119" s="121"/>
      <c r="F119" s="121"/>
      <c r="G119" s="121"/>
    </row>
    <row r="120" spans="1:8" ht="15.75">
      <c r="A120" s="81">
        <v>6406</v>
      </c>
      <c r="B120" s="100" t="s">
        <v>158</v>
      </c>
      <c r="C120" s="64">
        <v>0</v>
      </c>
      <c r="D120" s="63">
        <f t="shared" si="7"/>
        <v>0</v>
      </c>
      <c r="E120" s="121"/>
      <c r="F120" s="121"/>
      <c r="G120" s="121"/>
    </row>
    <row r="121" spans="1:8" ht="15.75">
      <c r="A121" s="81">
        <v>6449</v>
      </c>
      <c r="B121" s="100" t="s">
        <v>157</v>
      </c>
      <c r="C121" s="64">
        <v>89654377</v>
      </c>
      <c r="D121" s="63">
        <f t="shared" ref="D121:D136" si="11">C121</f>
        <v>89654377</v>
      </c>
      <c r="E121" s="121"/>
      <c r="F121" s="121"/>
      <c r="G121" s="121"/>
    </row>
    <row r="122" spans="1:8" ht="15.75">
      <c r="A122" s="134"/>
      <c r="B122" s="101" t="s">
        <v>59</v>
      </c>
      <c r="C122" s="34">
        <f>C123+C125+C128</f>
        <v>93924600</v>
      </c>
      <c r="D122" s="34">
        <f>D123+D125+D128</f>
        <v>93924600</v>
      </c>
      <c r="E122" s="121"/>
      <c r="F122" s="121"/>
      <c r="G122" s="121"/>
    </row>
    <row r="123" spans="1:8" ht="15.75">
      <c r="A123" s="89">
        <v>6550</v>
      </c>
      <c r="B123" s="100" t="s">
        <v>139</v>
      </c>
      <c r="C123" s="76">
        <f>C124</f>
        <v>0</v>
      </c>
      <c r="D123" s="63">
        <f t="shared" si="11"/>
        <v>0</v>
      </c>
      <c r="E123" s="121"/>
      <c r="F123" s="121"/>
      <c r="G123" s="121"/>
    </row>
    <row r="124" spans="1:8" ht="15.75">
      <c r="A124" s="81">
        <v>6552</v>
      </c>
      <c r="B124" s="100" t="s">
        <v>140</v>
      </c>
      <c r="C124" s="64">
        <v>0</v>
      </c>
      <c r="D124" s="63">
        <f t="shared" si="11"/>
        <v>0</v>
      </c>
      <c r="E124" s="121"/>
      <c r="F124" s="121"/>
      <c r="G124" s="121"/>
    </row>
    <row r="125" spans="1:8" ht="15.75">
      <c r="A125" s="89">
        <v>6750</v>
      </c>
      <c r="B125" s="100" t="s">
        <v>141</v>
      </c>
      <c r="C125" s="76">
        <f>C127+C126</f>
        <v>93924600</v>
      </c>
      <c r="D125" s="76">
        <f>D127+D126</f>
        <v>93924600</v>
      </c>
      <c r="E125" s="121"/>
      <c r="F125" s="121"/>
      <c r="G125" s="121"/>
    </row>
    <row r="126" spans="1:8" ht="15.75">
      <c r="A126" s="81">
        <v>6757</v>
      </c>
      <c r="B126" s="100" t="s">
        <v>170</v>
      </c>
      <c r="C126" s="64">
        <v>93924600</v>
      </c>
      <c r="D126" s="63">
        <f t="shared" si="11"/>
        <v>93924600</v>
      </c>
      <c r="E126" s="121"/>
      <c r="F126" s="121"/>
      <c r="G126" s="121"/>
    </row>
    <row r="127" spans="1:8" ht="15.75">
      <c r="A127" s="81">
        <v>6758</v>
      </c>
      <c r="B127" s="100" t="s">
        <v>142</v>
      </c>
      <c r="C127" s="64">
        <v>0</v>
      </c>
      <c r="D127" s="63">
        <f t="shared" si="11"/>
        <v>0</v>
      </c>
      <c r="E127" s="121"/>
      <c r="F127" s="121"/>
      <c r="G127" s="121"/>
    </row>
    <row r="128" spans="1:8" ht="15.75">
      <c r="A128" s="89">
        <v>7000</v>
      </c>
      <c r="B128" s="100" t="s">
        <v>132</v>
      </c>
      <c r="C128" s="76">
        <f>C129</f>
        <v>0</v>
      </c>
      <c r="D128" s="76">
        <f>D129</f>
        <v>0</v>
      </c>
      <c r="E128" s="121"/>
      <c r="F128" s="121"/>
      <c r="G128" s="121"/>
    </row>
    <row r="129" spans="1:7" ht="15.75">
      <c r="A129" s="81">
        <v>7004</v>
      </c>
      <c r="B129" s="100" t="s">
        <v>143</v>
      </c>
      <c r="C129" s="64">
        <v>0</v>
      </c>
      <c r="D129" s="63">
        <f t="shared" si="11"/>
        <v>0</v>
      </c>
      <c r="E129" s="121"/>
      <c r="F129" s="121"/>
      <c r="G129" s="121"/>
    </row>
    <row r="130" spans="1:7" ht="15.75">
      <c r="A130" s="135"/>
      <c r="B130" s="101" t="s">
        <v>54</v>
      </c>
      <c r="C130" s="34">
        <f>SUM(C131:C134)</f>
        <v>0</v>
      </c>
      <c r="D130" s="34">
        <f>SUM(D131:D134)</f>
        <v>0</v>
      </c>
      <c r="E130" s="121"/>
      <c r="F130" s="121"/>
      <c r="G130" s="121"/>
    </row>
    <row r="131" spans="1:7" ht="15.75">
      <c r="A131" s="81">
        <v>7757</v>
      </c>
      <c r="B131" s="100" t="s">
        <v>144</v>
      </c>
      <c r="C131" s="64">
        <v>0</v>
      </c>
      <c r="D131" s="63">
        <f t="shared" si="11"/>
        <v>0</v>
      </c>
      <c r="E131" s="121"/>
      <c r="F131" s="121"/>
      <c r="G131" s="121"/>
    </row>
    <row r="132" spans="1:7" ht="15.75">
      <c r="A132" s="81">
        <v>7799</v>
      </c>
      <c r="B132" s="100" t="s">
        <v>145</v>
      </c>
      <c r="C132" s="64">
        <v>0</v>
      </c>
      <c r="D132" s="63">
        <f t="shared" si="11"/>
        <v>0</v>
      </c>
      <c r="E132" s="121"/>
      <c r="F132" s="121"/>
      <c r="G132" s="121"/>
    </row>
    <row r="133" spans="1:7" ht="15.75">
      <c r="A133" s="81">
        <v>7799</v>
      </c>
      <c r="B133" s="100" t="s">
        <v>146</v>
      </c>
      <c r="C133" s="64">
        <v>0</v>
      </c>
      <c r="D133" s="63">
        <f t="shared" si="11"/>
        <v>0</v>
      </c>
      <c r="E133" s="121"/>
      <c r="F133" s="121"/>
      <c r="G133" s="121"/>
    </row>
    <row r="134" spans="1:7" ht="15.75">
      <c r="A134" s="82">
        <v>7766</v>
      </c>
      <c r="B134" s="100" t="s">
        <v>159</v>
      </c>
      <c r="C134" s="64">
        <v>0</v>
      </c>
      <c r="D134" s="63">
        <f t="shared" si="11"/>
        <v>0</v>
      </c>
      <c r="E134" s="121"/>
      <c r="F134" s="121"/>
      <c r="G134" s="121"/>
    </row>
    <row r="135" spans="1:7" ht="15.75">
      <c r="A135" s="26"/>
      <c r="B135" s="101" t="s">
        <v>131</v>
      </c>
      <c r="C135" s="34">
        <f>C136</f>
        <v>0</v>
      </c>
      <c r="D135" s="34">
        <f>D136</f>
        <v>0</v>
      </c>
      <c r="E135" s="121"/>
      <c r="F135" s="121"/>
      <c r="G135" s="121"/>
    </row>
    <row r="136" spans="1:7" ht="15.75">
      <c r="A136" s="81">
        <v>9099</v>
      </c>
      <c r="B136" s="100" t="s">
        <v>148</v>
      </c>
      <c r="C136" s="64">
        <v>0</v>
      </c>
      <c r="D136" s="63">
        <f t="shared" si="11"/>
        <v>0</v>
      </c>
      <c r="E136" s="121"/>
      <c r="F136" s="121"/>
      <c r="G136" s="121"/>
    </row>
    <row r="137" spans="1:7" ht="28.5" customHeight="1">
      <c r="A137" s="20"/>
    </row>
    <row r="138" spans="1:7" ht="21.75" customHeight="1">
      <c r="A138" s="26" t="s">
        <v>60</v>
      </c>
      <c r="B138" s="27" t="s">
        <v>197</v>
      </c>
      <c r="C138" s="34">
        <f>SUM(C139:C148)</f>
        <v>535950000</v>
      </c>
      <c r="D138" s="34">
        <f>SUM(D139:D148)</f>
        <v>535950000</v>
      </c>
      <c r="E138" s="121"/>
      <c r="F138" s="121"/>
      <c r="G138" s="121"/>
    </row>
    <row r="139" spans="1:7" ht="15.75">
      <c r="A139" s="32">
        <v>1</v>
      </c>
      <c r="B139" s="29" t="s">
        <v>61</v>
      </c>
      <c r="C139" s="35">
        <v>0</v>
      </c>
      <c r="D139" s="122">
        <f t="shared" ref="D139:D158" si="12">C139</f>
        <v>0</v>
      </c>
      <c r="E139" s="121"/>
      <c r="F139" s="121"/>
      <c r="G139" s="121"/>
    </row>
    <row r="140" spans="1:7" ht="15.75">
      <c r="A140" s="32">
        <v>2</v>
      </c>
      <c r="B140" s="29" t="s">
        <v>62</v>
      </c>
      <c r="C140" s="35">
        <v>200000</v>
      </c>
      <c r="D140" s="122">
        <f t="shared" si="12"/>
        <v>200000</v>
      </c>
      <c r="E140" s="121"/>
      <c r="F140" s="121"/>
      <c r="G140" s="121"/>
    </row>
    <row r="141" spans="1:7" ht="15.75">
      <c r="A141" s="32">
        <v>3</v>
      </c>
      <c r="B141" s="29" t="s">
        <v>63</v>
      </c>
      <c r="C141" s="35">
        <v>0</v>
      </c>
      <c r="D141" s="122">
        <f t="shared" si="12"/>
        <v>0</v>
      </c>
      <c r="E141" s="121"/>
      <c r="F141" s="121"/>
      <c r="G141" s="121"/>
    </row>
    <row r="142" spans="1:7" ht="15.75">
      <c r="A142" s="32">
        <v>4</v>
      </c>
      <c r="B142" s="29" t="s">
        <v>64</v>
      </c>
      <c r="C142" s="35">
        <v>100000000</v>
      </c>
      <c r="D142" s="122">
        <f t="shared" si="12"/>
        <v>100000000</v>
      </c>
      <c r="E142" s="121"/>
      <c r="F142" s="121"/>
      <c r="G142" s="121"/>
    </row>
    <row r="143" spans="1:7" ht="15.75">
      <c r="A143" s="32">
        <v>5</v>
      </c>
      <c r="B143" s="29" t="s">
        <v>65</v>
      </c>
      <c r="C143" s="35">
        <v>0</v>
      </c>
      <c r="D143" s="122">
        <f t="shared" ref="D143:D145" si="13">C143</f>
        <v>0</v>
      </c>
      <c r="E143" s="121"/>
      <c r="F143" s="121"/>
      <c r="G143" s="121"/>
    </row>
    <row r="144" spans="1:7" ht="15.75">
      <c r="A144" s="32">
        <v>6</v>
      </c>
      <c r="B144" s="29" t="s">
        <v>66</v>
      </c>
      <c r="C144" s="35">
        <v>237200000</v>
      </c>
      <c r="D144" s="122">
        <f t="shared" si="13"/>
        <v>237200000</v>
      </c>
      <c r="E144" s="121"/>
      <c r="F144" s="121"/>
      <c r="G144" s="121"/>
    </row>
    <row r="145" spans="1:7" ht="15.75">
      <c r="A145" s="32">
        <v>7</v>
      </c>
      <c r="B145" s="29" t="s">
        <v>67</v>
      </c>
      <c r="C145" s="35">
        <v>0</v>
      </c>
      <c r="D145" s="122">
        <f t="shared" si="13"/>
        <v>0</v>
      </c>
      <c r="E145" s="121"/>
      <c r="F145" s="121"/>
      <c r="G145" s="121"/>
    </row>
    <row r="146" spans="1:7" ht="15.75">
      <c r="A146" s="32">
        <v>8</v>
      </c>
      <c r="B146" s="29" t="s">
        <v>199</v>
      </c>
      <c r="C146" s="35">
        <v>173670000</v>
      </c>
      <c r="D146" s="122">
        <f t="shared" si="12"/>
        <v>173670000</v>
      </c>
      <c r="E146" s="121"/>
      <c r="F146" s="121"/>
      <c r="G146" s="121"/>
    </row>
    <row r="147" spans="1:7" ht="15.75">
      <c r="A147" s="32">
        <v>9</v>
      </c>
      <c r="B147" s="29" t="s">
        <v>200</v>
      </c>
      <c r="C147" s="35">
        <v>24880000</v>
      </c>
      <c r="D147" s="122">
        <f t="shared" si="12"/>
        <v>24880000</v>
      </c>
      <c r="E147" s="121"/>
      <c r="F147" s="121"/>
      <c r="G147" s="121"/>
    </row>
    <row r="148" spans="1:7" ht="15.75">
      <c r="A148" s="32">
        <v>10</v>
      </c>
      <c r="B148" s="29" t="s">
        <v>201</v>
      </c>
      <c r="C148" s="35">
        <v>0</v>
      </c>
      <c r="D148" s="122">
        <f t="shared" si="12"/>
        <v>0</v>
      </c>
      <c r="E148" s="121"/>
      <c r="F148" s="121"/>
      <c r="G148" s="121"/>
    </row>
    <row r="149" spans="1:7" ht="15.75">
      <c r="A149" s="26" t="s">
        <v>68</v>
      </c>
      <c r="B149" s="27" t="s">
        <v>198</v>
      </c>
      <c r="C149" s="34">
        <f>SUM(C150:C153)</f>
        <v>340776000</v>
      </c>
      <c r="D149" s="34">
        <f>SUM(D150:D153)</f>
        <v>340776000</v>
      </c>
      <c r="E149" s="121"/>
      <c r="F149" s="121"/>
      <c r="G149" s="121"/>
    </row>
    <row r="150" spans="1:7" ht="15.75">
      <c r="A150" s="32">
        <v>1</v>
      </c>
      <c r="B150" s="29" t="s">
        <v>178</v>
      </c>
      <c r="C150" s="35">
        <v>133896000</v>
      </c>
      <c r="D150" s="122">
        <f t="shared" si="12"/>
        <v>133896000</v>
      </c>
      <c r="E150" s="121"/>
      <c r="F150" s="121"/>
      <c r="G150" s="121"/>
    </row>
    <row r="151" spans="1:7" ht="15.75">
      <c r="A151" s="32">
        <v>2</v>
      </c>
      <c r="B151" s="29" t="s">
        <v>175</v>
      </c>
      <c r="C151" s="35">
        <v>23900000</v>
      </c>
      <c r="D151" s="122">
        <f t="shared" si="12"/>
        <v>23900000</v>
      </c>
      <c r="E151" s="121"/>
      <c r="F151" s="121"/>
      <c r="G151" s="121"/>
    </row>
    <row r="152" spans="1:7" ht="15.75">
      <c r="A152" s="32">
        <v>3</v>
      </c>
      <c r="B152" s="29" t="s">
        <v>176</v>
      </c>
      <c r="C152" s="35">
        <v>4780000</v>
      </c>
      <c r="D152" s="122">
        <f t="shared" si="12"/>
        <v>4780000</v>
      </c>
      <c r="E152" s="121"/>
      <c r="F152" s="121"/>
      <c r="G152" s="121"/>
    </row>
    <row r="153" spans="1:7" ht="15.75">
      <c r="A153" s="32">
        <v>4</v>
      </c>
      <c r="B153" s="29" t="s">
        <v>177</v>
      </c>
      <c r="C153" s="35">
        <v>178200000</v>
      </c>
      <c r="D153" s="122">
        <f t="shared" si="12"/>
        <v>178200000</v>
      </c>
      <c r="E153" s="121"/>
      <c r="F153" s="121"/>
      <c r="G153" s="121"/>
    </row>
    <row r="154" spans="1:7" ht="15.75">
      <c r="A154" s="26" t="s">
        <v>174</v>
      </c>
      <c r="B154" s="27" t="s">
        <v>155</v>
      </c>
      <c r="C154" s="34">
        <f>SUM(C155:C158)</f>
        <v>0</v>
      </c>
      <c r="D154" s="34">
        <f>SUM(D155:D158)</f>
        <v>0</v>
      </c>
      <c r="E154" s="121"/>
      <c r="F154" s="121"/>
      <c r="G154" s="121"/>
    </row>
    <row r="155" spans="1:7" ht="15.75">
      <c r="A155" s="32">
        <v>1</v>
      </c>
      <c r="B155" s="29" t="s">
        <v>71</v>
      </c>
      <c r="C155" s="35">
        <v>0</v>
      </c>
      <c r="D155" s="122">
        <f t="shared" si="12"/>
        <v>0</v>
      </c>
      <c r="E155" s="121"/>
      <c r="F155" s="121"/>
      <c r="G155" s="121"/>
    </row>
    <row r="156" spans="1:7" ht="15.75">
      <c r="A156" s="32">
        <v>2</v>
      </c>
      <c r="B156" s="29" t="s">
        <v>72</v>
      </c>
      <c r="C156" s="35">
        <v>0</v>
      </c>
      <c r="D156" s="122">
        <f t="shared" si="12"/>
        <v>0</v>
      </c>
      <c r="E156" s="121"/>
      <c r="F156" s="121"/>
      <c r="G156" s="121"/>
    </row>
    <row r="157" spans="1:7" ht="15.75">
      <c r="A157" s="32">
        <v>3</v>
      </c>
      <c r="B157" s="29" t="s">
        <v>73</v>
      </c>
      <c r="C157" s="35">
        <v>0</v>
      </c>
      <c r="D157" s="122">
        <f t="shared" si="12"/>
        <v>0</v>
      </c>
      <c r="E157" s="121"/>
      <c r="F157" s="121"/>
      <c r="G157" s="121"/>
    </row>
    <row r="158" spans="1:7" ht="15.75">
      <c r="A158" s="32">
        <v>4</v>
      </c>
      <c r="B158" s="29" t="s">
        <v>70</v>
      </c>
      <c r="C158" s="35">
        <v>0</v>
      </c>
      <c r="D158" s="122">
        <f t="shared" si="12"/>
        <v>0</v>
      </c>
      <c r="E158" s="121"/>
      <c r="F158" s="121"/>
      <c r="G158" s="121"/>
    </row>
    <row r="160" spans="1:7" ht="15.75">
      <c r="B160" s="20"/>
      <c r="C160" s="20"/>
      <c r="D160" s="186" t="s">
        <v>192</v>
      </c>
      <c r="E160" s="186"/>
      <c r="F160" s="186"/>
      <c r="G160" s="186"/>
    </row>
    <row r="161" spans="2:7" ht="15.75">
      <c r="B161" s="33" t="s">
        <v>154</v>
      </c>
      <c r="C161" s="20"/>
      <c r="D161" s="20"/>
      <c r="E161" s="159" t="s">
        <v>46</v>
      </c>
      <c r="F161" s="159"/>
      <c r="G161" s="159"/>
    </row>
    <row r="162" spans="2:7" ht="15.75">
      <c r="B162" s="20"/>
      <c r="C162" s="20"/>
      <c r="D162" s="20"/>
      <c r="E162" s="20"/>
      <c r="F162" s="20"/>
      <c r="G162" s="20"/>
    </row>
    <row r="163" spans="2:7" ht="18.75">
      <c r="B163" s="44"/>
      <c r="C163" s="44"/>
      <c r="D163" s="44"/>
      <c r="E163" s="44"/>
      <c r="F163" s="44"/>
      <c r="G163" s="44"/>
    </row>
  </sheetData>
  <mergeCells count="15">
    <mergeCell ref="E161:G161"/>
    <mergeCell ref="A1:G1"/>
    <mergeCell ref="A2:B2"/>
    <mergeCell ref="A3:B3"/>
    <mergeCell ref="A4:G4"/>
    <mergeCell ref="A6:G6"/>
    <mergeCell ref="A7:G7"/>
    <mergeCell ref="C8:G8"/>
    <mergeCell ref="A5:G5"/>
    <mergeCell ref="D9:D10"/>
    <mergeCell ref="C9:C10"/>
    <mergeCell ref="B9:B10"/>
    <mergeCell ref="A9:A10"/>
    <mergeCell ref="E9:G9"/>
    <mergeCell ref="D160:G160"/>
  </mergeCells>
  <pageMargins left="0" right="0" top="0.65" bottom="0.15748031496062992" header="0.46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59EE4C-9619-46D8-8FE8-306FE19C126F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Bieu 2</vt:lpstr>
      <vt:lpstr>Bieu 3</vt:lpstr>
      <vt:lpstr>Bieu 4</vt:lpstr>
      <vt:lpstr>'Bieu 2'!Print_Titles</vt:lpstr>
      <vt:lpstr>'Bieu 3'!Print_Titles</vt:lpstr>
      <vt:lpstr>'Bieu 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PC</cp:lastModifiedBy>
  <cp:lastPrinted>2020-01-02T02:28:12Z</cp:lastPrinted>
  <dcterms:created xsi:type="dcterms:W3CDTF">2016-10-14T10:52:32Z</dcterms:created>
  <dcterms:modified xsi:type="dcterms:W3CDTF">2020-01-02T02:28:29Z</dcterms:modified>
</cp:coreProperties>
</file>