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 LIEU KE TOAN\3 CONG KHAI\BIEU MAU CONG KHAI\2019- 2020\bieu mau tai chinh 2020\"/>
    </mc:Choice>
  </mc:AlternateContent>
  <bookViews>
    <workbookView xWindow="240" yWindow="120" windowWidth="15600" windowHeight="6915" activeTab="1"/>
  </bookViews>
  <sheets>
    <sheet name="Bieu 2" sheetId="2" r:id="rId1"/>
    <sheet name="Bieu 3" sheetId="20" r:id="rId2"/>
    <sheet name="Bieu 4" sheetId="3" r:id="rId3"/>
  </sheets>
  <definedNames>
    <definedName name="_xlnm.Print_Titles" localSheetId="0">'Bieu 2'!$8:$8</definedName>
    <definedName name="_xlnm.Print_Titles" localSheetId="1">'Bieu 3'!$8:$9</definedName>
    <definedName name="_xlnm.Print_Titles" localSheetId="2">'Bieu 4'!$9:$10</definedName>
  </definedNames>
  <calcPr calcId="162913"/>
</workbook>
</file>

<file path=xl/calcChain.xml><?xml version="1.0" encoding="utf-8"?>
<calcChain xmlns="http://schemas.openxmlformats.org/spreadsheetml/2006/main">
  <c r="D11" i="20" l="1"/>
  <c r="C11" i="20"/>
  <c r="C10" i="20"/>
  <c r="C35" i="2"/>
  <c r="C20" i="2"/>
  <c r="C9" i="2"/>
  <c r="C94" i="20"/>
  <c r="C173" i="3" l="1"/>
  <c r="D124" i="3"/>
  <c r="C124" i="3"/>
  <c r="C123" i="3"/>
  <c r="C46" i="3"/>
  <c r="D46" i="3"/>
  <c r="C138" i="3" l="1"/>
  <c r="C137" i="3" s="1"/>
  <c r="D140" i="3"/>
  <c r="D138" i="3" s="1"/>
  <c r="D137" i="3" s="1"/>
  <c r="C12" i="3"/>
  <c r="C13" i="3"/>
  <c r="D15" i="20"/>
  <c r="E15" i="20"/>
  <c r="C113" i="20"/>
  <c r="D115" i="20"/>
  <c r="C84" i="20"/>
  <c r="C46" i="20"/>
  <c r="C88" i="20"/>
  <c r="C85" i="20"/>
  <c r="C83" i="20"/>
  <c r="C81" i="20"/>
  <c r="C79" i="20"/>
  <c r="C71" i="20"/>
  <c r="C57" i="20"/>
  <c r="D56" i="20"/>
  <c r="C55" i="20"/>
  <c r="C57" i="2"/>
  <c r="C56" i="2"/>
  <c r="C55" i="2"/>
  <c r="C54" i="2"/>
  <c r="C31" i="2"/>
  <c r="C154" i="3" l="1"/>
  <c r="C141" i="3" l="1"/>
  <c r="C134" i="3"/>
  <c r="C127" i="3"/>
  <c r="C129" i="3"/>
  <c r="D128" i="3"/>
  <c r="D127" i="3" s="1"/>
  <c r="C21" i="3"/>
  <c r="C44" i="3"/>
  <c r="C39" i="3" s="1"/>
  <c r="C50" i="3"/>
  <c r="D51" i="3"/>
  <c r="D52" i="3"/>
  <c r="D49" i="3"/>
  <c r="D48" i="3" s="1"/>
  <c r="C48" i="3"/>
  <c r="C42" i="3"/>
  <c r="D43" i="3"/>
  <c r="D42" i="3" s="1"/>
  <c r="D41" i="3"/>
  <c r="D40" i="3" s="1"/>
  <c r="C40" i="3"/>
  <c r="D38" i="3"/>
  <c r="D37" i="3" s="1"/>
  <c r="C37" i="3"/>
  <c r="D161" i="3" l="1"/>
  <c r="D160" i="3"/>
  <c r="D159" i="3"/>
  <c r="D35" i="3"/>
  <c r="C32" i="3"/>
  <c r="D30" i="3"/>
  <c r="D36" i="3"/>
  <c r="D34" i="3"/>
  <c r="D33" i="3"/>
  <c r="D31" i="3"/>
  <c r="D29" i="3"/>
  <c r="D27" i="3"/>
  <c r="D26" i="3"/>
  <c r="D24" i="3"/>
  <c r="D23" i="3"/>
  <c r="D22" i="3"/>
  <c r="C83" i="3"/>
  <c r="D85" i="3"/>
  <c r="D21" i="3" l="1"/>
  <c r="C25" i="3"/>
  <c r="C20" i="3" s="1"/>
  <c r="C19" i="3" s="1"/>
  <c r="D28" i="3"/>
  <c r="D32" i="3"/>
  <c r="D25" i="3"/>
  <c r="C115" i="3"/>
  <c r="D116" i="3"/>
  <c r="D115" i="3" s="1"/>
  <c r="C77" i="3"/>
  <c r="D78" i="3"/>
  <c r="D53" i="3"/>
  <c r="D50" i="3" s="1"/>
  <c r="D47" i="3"/>
  <c r="D45" i="3"/>
  <c r="D44" i="3" s="1"/>
  <c r="D39" i="3" s="1"/>
  <c r="C11" i="3"/>
  <c r="D20" i="3" l="1"/>
  <c r="C48" i="2"/>
  <c r="C165" i="3"/>
  <c r="D167" i="3"/>
  <c r="D168" i="3"/>
  <c r="D169" i="3"/>
  <c r="D166" i="3"/>
  <c r="D172" i="3"/>
  <c r="D19" i="3" l="1"/>
  <c r="D165" i="3"/>
  <c r="D142" i="3"/>
  <c r="D130" i="3"/>
  <c r="D131" i="3"/>
  <c r="D132" i="3"/>
  <c r="D133" i="3"/>
  <c r="D61" i="3"/>
  <c r="C103" i="3"/>
  <c r="C87" i="3"/>
  <c r="D91" i="3"/>
  <c r="D76" i="3"/>
  <c r="D75" i="3" s="1"/>
  <c r="C75" i="3"/>
  <c r="C58" i="3"/>
  <c r="D102" i="20"/>
  <c r="D103" i="20"/>
  <c r="D106" i="20"/>
  <c r="D107" i="20"/>
  <c r="D108" i="20"/>
  <c r="D109" i="20"/>
  <c r="D114" i="20"/>
  <c r="D113" i="20" s="1"/>
  <c r="D117" i="20"/>
  <c r="D118" i="20"/>
  <c r="D120" i="20"/>
  <c r="D119" i="20" s="1"/>
  <c r="D123" i="20"/>
  <c r="D121" i="20" s="1"/>
  <c r="D127" i="20"/>
  <c r="D126" i="20" s="1"/>
  <c r="D93" i="20"/>
  <c r="C121" i="20"/>
  <c r="C126" i="20"/>
  <c r="C116" i="20"/>
  <c r="D99" i="20"/>
  <c r="D98" i="20"/>
  <c r="D97" i="20"/>
  <c r="D96" i="20"/>
  <c r="C95" i="20"/>
  <c r="C61" i="20"/>
  <c r="D61" i="20" s="1"/>
  <c r="D57" i="20"/>
  <c r="D49" i="20"/>
  <c r="C49" i="20"/>
  <c r="D31" i="20"/>
  <c r="D32" i="20"/>
  <c r="D33" i="20"/>
  <c r="D35" i="20"/>
  <c r="D36" i="20"/>
  <c r="D37" i="20"/>
  <c r="D38" i="20"/>
  <c r="D39" i="20"/>
  <c r="D40" i="20"/>
  <c r="D42" i="20"/>
  <c r="D43" i="20"/>
  <c r="D44" i="20"/>
  <c r="D45" i="20"/>
  <c r="D48" i="20"/>
  <c r="D47" i="20" s="1"/>
  <c r="D52" i="20"/>
  <c r="D53" i="20"/>
  <c r="D55" i="20"/>
  <c r="D59" i="20"/>
  <c r="D62" i="20"/>
  <c r="D64" i="20"/>
  <c r="D65" i="20"/>
  <c r="D66" i="20"/>
  <c r="D68" i="20"/>
  <c r="D70" i="20"/>
  <c r="D71" i="20"/>
  <c r="D72" i="20"/>
  <c r="D73" i="20"/>
  <c r="D75" i="20"/>
  <c r="D77" i="20"/>
  <c r="D79" i="20"/>
  <c r="D82" i="20"/>
  <c r="D85" i="20"/>
  <c r="D86" i="20"/>
  <c r="D87" i="20"/>
  <c r="D30" i="20"/>
  <c r="C29" i="20"/>
  <c r="C21" i="2"/>
  <c r="C23" i="2" s="1"/>
  <c r="D116" i="20" l="1"/>
  <c r="D112" i="20" s="1"/>
  <c r="D95" i="20"/>
  <c r="D83" i="20"/>
  <c r="D129" i="3"/>
  <c r="D29" i="20"/>
  <c r="D69" i="20"/>
  <c r="D54" i="20"/>
  <c r="D51" i="20"/>
  <c r="D41" i="20"/>
  <c r="D34" i="20"/>
  <c r="D28" i="20" l="1"/>
  <c r="C151" i="3" l="1"/>
  <c r="D59" i="3"/>
  <c r="D174" i="3"/>
  <c r="D155" i="3"/>
  <c r="D156" i="3"/>
  <c r="D157" i="3"/>
  <c r="D158" i="3"/>
  <c r="D162" i="3"/>
  <c r="D163" i="3"/>
  <c r="D164" i="3"/>
  <c r="D173" i="3"/>
  <c r="D60" i="3"/>
  <c r="D79" i="3"/>
  <c r="D77" i="3" s="1"/>
  <c r="D84" i="3"/>
  <c r="D86" i="3"/>
  <c r="D93" i="3"/>
  <c r="D94" i="3"/>
  <c r="D95" i="3"/>
  <c r="D97" i="3"/>
  <c r="D99" i="3"/>
  <c r="D101" i="3"/>
  <c r="D107" i="3"/>
  <c r="D109" i="3"/>
  <c r="D112" i="3"/>
  <c r="D113" i="3"/>
  <c r="D114" i="3"/>
  <c r="D118" i="3"/>
  <c r="D119" i="3"/>
  <c r="D120" i="3"/>
  <c r="D126" i="3"/>
  <c r="D125" i="3" s="1"/>
  <c r="D135" i="3"/>
  <c r="D136" i="3"/>
  <c r="D139" i="3"/>
  <c r="D143" i="3"/>
  <c r="D141" i="3" s="1"/>
  <c r="D145" i="3"/>
  <c r="D144" i="3" s="1"/>
  <c r="D147" i="3"/>
  <c r="D148" i="3"/>
  <c r="D150" i="3"/>
  <c r="D152" i="3"/>
  <c r="D151" i="3" s="1"/>
  <c r="C146" i="3"/>
  <c r="I123" i="3" s="1"/>
  <c r="C144" i="3"/>
  <c r="C125" i="3"/>
  <c r="D122" i="3"/>
  <c r="D121" i="3"/>
  <c r="C117" i="3"/>
  <c r="D111" i="3"/>
  <c r="C110" i="3"/>
  <c r="D108" i="3"/>
  <c r="D106" i="3"/>
  <c r="D105" i="3"/>
  <c r="D102" i="3"/>
  <c r="D100" i="3"/>
  <c r="C92" i="3"/>
  <c r="D90" i="3"/>
  <c r="D89" i="3"/>
  <c r="D82" i="3"/>
  <c r="C80" i="3"/>
  <c r="D73" i="3"/>
  <c r="D72" i="3"/>
  <c r="D71" i="3"/>
  <c r="C69" i="3"/>
  <c r="D68" i="3"/>
  <c r="D67" i="3"/>
  <c r="D66" i="3"/>
  <c r="D65" i="3"/>
  <c r="D64" i="3"/>
  <c r="C62" i="3"/>
  <c r="C119" i="20"/>
  <c r="D104" i="20"/>
  <c r="D100" i="20" s="1"/>
  <c r="D92" i="20" s="1"/>
  <c r="D91" i="20" s="1"/>
  <c r="C93" i="20"/>
  <c r="C89" i="20"/>
  <c r="D89" i="20" s="1"/>
  <c r="D78" i="20"/>
  <c r="C76" i="20"/>
  <c r="D76" i="20" s="1"/>
  <c r="C69" i="20"/>
  <c r="C67" i="20"/>
  <c r="D67" i="20" s="1"/>
  <c r="D63" i="20" s="1"/>
  <c r="C60" i="20"/>
  <c r="D60" i="20" s="1"/>
  <c r="D58" i="20" s="1"/>
  <c r="C54" i="20"/>
  <c r="C51" i="20"/>
  <c r="C47" i="20"/>
  <c r="C41" i="20"/>
  <c r="C34" i="20"/>
  <c r="D13" i="20"/>
  <c r="E13" i="20" s="1"/>
  <c r="E11" i="20" s="1"/>
  <c r="E10" i="20" s="1"/>
  <c r="A3" i="20"/>
  <c r="A2" i="20"/>
  <c r="D154" i="3" l="1"/>
  <c r="C112" i="20"/>
  <c r="D58" i="3"/>
  <c r="D134" i="3"/>
  <c r="D74" i="20"/>
  <c r="C58" i="20"/>
  <c r="D88" i="20"/>
  <c r="D84" i="20" s="1"/>
  <c r="C80" i="20"/>
  <c r="D81" i="20"/>
  <c r="D80" i="20" s="1"/>
  <c r="C63" i="20"/>
  <c r="D10" i="20"/>
  <c r="C74" i="20"/>
  <c r="C28" i="20"/>
  <c r="C100" i="20"/>
  <c r="C92" i="20" s="1"/>
  <c r="C57" i="3"/>
  <c r="I57" i="3" s="1"/>
  <c r="C170" i="3"/>
  <c r="D110" i="3"/>
  <c r="D171" i="3"/>
  <c r="D170" i="3" s="1"/>
  <c r="D83" i="3"/>
  <c r="D117" i="3"/>
  <c r="D98" i="3"/>
  <c r="D104" i="3"/>
  <c r="D103" i="3" s="1"/>
  <c r="D96" i="3"/>
  <c r="D92" i="3" s="1"/>
  <c r="D88" i="3"/>
  <c r="D87" i="3" s="1"/>
  <c r="D81" i="3"/>
  <c r="D80" i="3" s="1"/>
  <c r="D70" i="3"/>
  <c r="D69" i="3" s="1"/>
  <c r="D63" i="3"/>
  <c r="D62" i="3" s="1"/>
  <c r="C98" i="3"/>
  <c r="C74" i="3" s="1"/>
  <c r="D149" i="3"/>
  <c r="D146" i="3" s="1"/>
  <c r="I74" i="3" l="1"/>
  <c r="C56" i="3"/>
  <c r="D123" i="3"/>
  <c r="I56" i="3"/>
  <c r="C91" i="20"/>
  <c r="E91" i="20" s="1"/>
  <c r="C27" i="20"/>
  <c r="D74" i="3"/>
  <c r="D57" i="3"/>
  <c r="D46" i="20"/>
  <c r="D27" i="20" s="1"/>
  <c r="D56" i="3" l="1"/>
  <c r="E27" i="20"/>
  <c r="C39" i="2"/>
  <c r="C34" i="2"/>
  <c r="C30" i="2"/>
  <c r="C19" i="2"/>
  <c r="C53" i="2" l="1"/>
  <c r="C29" i="2"/>
  <c r="C28" i="2" s="1"/>
  <c r="C10" i="2"/>
  <c r="A3" i="3"/>
  <c r="A2" i="3"/>
</calcChain>
</file>

<file path=xl/sharedStrings.xml><?xml version="1.0" encoding="utf-8"?>
<sst xmlns="http://schemas.openxmlformats.org/spreadsheetml/2006/main" count="416" uniqueCount="232">
  <si>
    <t>A</t>
  </si>
  <si>
    <t>I</t>
  </si>
  <si>
    <t>Tổng số thu</t>
  </si>
  <si>
    <t>Thu hoạt động SX, cung ứng dịch vụ</t>
  </si>
  <si>
    <t xml:space="preserve">Thu sự nghiệp khác </t>
  </si>
  <si>
    <t>II</t>
  </si>
  <si>
    <t>B</t>
  </si>
  <si>
    <t>(Dùng cho đơn vị dự toán cấp trên và đơn vị</t>
  </si>
  <si>
    <t>Quyết toán thu</t>
  </si>
  <si>
    <t>Nội dung</t>
  </si>
  <si>
    <t xml:space="preserve">Số 
TT </t>
  </si>
  <si>
    <t>Chi quản lý hành chính</t>
  </si>
  <si>
    <t>Dự toán được giao</t>
  </si>
  <si>
    <t>Số liệu quyết toán
 được duyệt</t>
  </si>
  <si>
    <t>Số liệu
 báo cáo
 quyết toán</t>
  </si>
  <si>
    <t>Quyết toán chi ngân sách nhà nước</t>
  </si>
  <si>
    <t>Trong đó</t>
  </si>
  <si>
    <t>Mua sắm, 
sửa chữa</t>
  </si>
  <si>
    <t>Trích lập các quỹ</t>
  </si>
  <si>
    <t>Số 
TT</t>
  </si>
  <si>
    <t xml:space="preserve"> dự toán sử dụng ngân sách nhà nước)</t>
  </si>
  <si>
    <t>So sánh (%)</t>
  </si>
  <si>
    <t>Dự toán</t>
  </si>
  <si>
    <t>Cùng kỳ 
năm trước</t>
  </si>
  <si>
    <t>(Dùng cho đơn vị sử dụng ngân sách)</t>
  </si>
  <si>
    <t>Dự toán năm</t>
  </si>
  <si>
    <t>Tổng số thu, chi, nộp ngân sách phí, lệ phí</t>
  </si>
  <si>
    <t xml:space="preserve"> Số thu phí, lệ phí</t>
  </si>
  <si>
    <t>1.1</t>
  </si>
  <si>
    <t>Lệ phí</t>
  </si>
  <si>
    <t>1.2</t>
  </si>
  <si>
    <t>Phí</t>
  </si>
  <si>
    <t>2.1</t>
  </si>
  <si>
    <t>Chi sự nghiệp………………….</t>
  </si>
  <si>
    <t>a</t>
  </si>
  <si>
    <t>b</t>
  </si>
  <si>
    <t>Kinh phí nhiệm vụ không thường xuyên</t>
  </si>
  <si>
    <t>2.2</t>
  </si>
  <si>
    <t xml:space="preserve"> Kinh phí thực hiện chế độ tự chủ </t>
  </si>
  <si>
    <t xml:space="preserve">Kinh phí không thực hiện chế độ tự chủ </t>
  </si>
  <si>
    <t xml:space="preserve"> Số phí, lệ phí nộp NSNN</t>
  </si>
  <si>
    <t>3.1</t>
  </si>
  <si>
    <t>3.2</t>
  </si>
  <si>
    <t>Dự toán chi ngân sách nhà nước</t>
  </si>
  <si>
    <t>Chi từ nguồn thu được để lại</t>
  </si>
  <si>
    <t>Thủ trưởng đơn vị</t>
  </si>
  <si>
    <t>Quỹ 
lương</t>
  </si>
  <si>
    <t xml:space="preserve"> Chương: 622</t>
  </si>
  <si>
    <t>Đvt: đồng</t>
  </si>
  <si>
    <t>Học phí: 60.000đ/hs/tháng</t>
  </si>
  <si>
    <t>Kinh phí nhiệm vụ thường xuyên</t>
  </si>
  <si>
    <t xml:space="preserve">Kinh phí thực hiện chế độ tự chủ </t>
  </si>
  <si>
    <t>Chi mua sắm, sửa chữa</t>
  </si>
  <si>
    <t>Chi khác</t>
  </si>
  <si>
    <t>Chi thanh toán cá nhân</t>
  </si>
  <si>
    <t>Chi sự nghiệp giáo dục</t>
  </si>
  <si>
    <t>10% tiết kiệm bổ sung CCTL</t>
  </si>
  <si>
    <t>Chi hoạt động TX, sửa chữa TX</t>
  </si>
  <si>
    <t>Chi nghiệp vụ chuyên môn</t>
  </si>
  <si>
    <t>III</t>
  </si>
  <si>
    <t>Thư viện</t>
  </si>
  <si>
    <t>Nhân đạo</t>
  </si>
  <si>
    <t>Chữ thập đỏ</t>
  </si>
  <si>
    <t>Hội PHHS</t>
  </si>
  <si>
    <t>Hội khuyến học</t>
  </si>
  <si>
    <t>BH tai nạn</t>
  </si>
  <si>
    <t>BHYT</t>
  </si>
  <si>
    <t>IV</t>
  </si>
  <si>
    <t>Dự toán thu - chi quỹ ngoài ngân sách (tiền gửi)</t>
  </si>
  <si>
    <t>10,8% CSSKBĐ</t>
  </si>
  <si>
    <t>Qũy phát triển sự nghiệp</t>
  </si>
  <si>
    <t>Qũy phúc lợi</t>
  </si>
  <si>
    <t>Qũy khen thưởng</t>
  </si>
  <si>
    <t>Người lập biểu                                                                               Thủ trưởng đơn vị</t>
  </si>
  <si>
    <t>ĐV tính: đồng</t>
  </si>
  <si>
    <t>BHYT : 3%</t>
  </si>
  <si>
    <t>KPCD : 2%</t>
  </si>
  <si>
    <t>BHTN : 1%</t>
  </si>
  <si>
    <t>Các khoản đóng góp</t>
  </si>
  <si>
    <t>BHXH : 17,5%</t>
  </si>
  <si>
    <t>Phụ cấp lương</t>
  </si>
  <si>
    <t>Tiền lương</t>
  </si>
  <si>
    <t>Thanh toán cá nhân</t>
  </si>
  <si>
    <t>Lương ngạch bậc</t>
  </si>
  <si>
    <t>Lương hợp đồng</t>
  </si>
  <si>
    <t>Nâng bậc, tăng lương</t>
  </si>
  <si>
    <t>Chức vụ</t>
  </si>
  <si>
    <t>PC độc hại</t>
  </si>
  <si>
    <t>PC ưu đãi</t>
  </si>
  <si>
    <t>PC trách nhiệm</t>
  </si>
  <si>
    <t>PC thâm niên</t>
  </si>
  <si>
    <t>Chi phí NVCM</t>
  </si>
  <si>
    <t>Chi phí NVCM khác</t>
  </si>
  <si>
    <t>Chi khác</t>
  </si>
  <si>
    <t>Hoạt động thường xuyên</t>
  </si>
  <si>
    <t xml:space="preserve">Hỗ trợ GV thể dục </t>
  </si>
  <si>
    <t>Dịch vụ công cộng</t>
  </si>
  <si>
    <t>Vệ sinh môi trường</t>
  </si>
  <si>
    <t>Tiền điện</t>
  </si>
  <si>
    <t>Vật tư văn phòng</t>
  </si>
  <si>
    <t>Văn phòng phẩm</t>
  </si>
  <si>
    <t>Vật tư văn phòng khác</t>
  </si>
  <si>
    <t>Thông tin liên lạc</t>
  </si>
  <si>
    <t>Điện thoại</t>
  </si>
  <si>
    <t xml:space="preserve">Internet </t>
  </si>
  <si>
    <t>Khoán điện thoại</t>
  </si>
  <si>
    <t>Công tác phí</t>
  </si>
  <si>
    <t>Tàu xe</t>
  </si>
  <si>
    <t>Phụ cấp CTP</t>
  </si>
  <si>
    <t>Lưu trú</t>
  </si>
  <si>
    <t>Khoán CTP</t>
  </si>
  <si>
    <t>Khác</t>
  </si>
  <si>
    <t>Thuê mướn</t>
  </si>
  <si>
    <t>Vận chuyển</t>
  </si>
  <si>
    <t>Thuê nhân viên dọn vệ sinh</t>
  </si>
  <si>
    <t>Đào tạo</t>
  </si>
  <si>
    <t>Sửa chữa thường xuyên</t>
  </si>
  <si>
    <t>Điều hòa nhiệt độ</t>
  </si>
  <si>
    <t>Bảo trì PCCC</t>
  </si>
  <si>
    <t>Thiết bị tin học</t>
  </si>
  <si>
    <t>SC máy photocopy</t>
  </si>
  <si>
    <t>Thiết bị điện, nước</t>
  </si>
  <si>
    <t>Tu sửa CSVC khác</t>
  </si>
  <si>
    <t>Vật tư CM</t>
  </si>
  <si>
    <t>Tài liệu CM</t>
  </si>
  <si>
    <t>Trang phục TDTT</t>
  </si>
  <si>
    <t>Khen thưởng</t>
  </si>
  <si>
    <t>Tiếp khách</t>
  </si>
  <si>
    <t xml:space="preserve">Chỉ thị 40: THTTHSTC  </t>
  </si>
  <si>
    <t>PC bí thư chi bộ</t>
  </si>
  <si>
    <t>Chi mua sắm, SC lớn (029)</t>
  </si>
  <si>
    <t>NVCM</t>
  </si>
  <si>
    <t>Công cụ dụng cụ</t>
  </si>
  <si>
    <t>Bàn ghế học sinh</t>
  </si>
  <si>
    <t>Chi phí thuê mướn đào tạo</t>
  </si>
  <si>
    <t xml:space="preserve">Đào tạo tập huấn chuyên môn </t>
  </si>
  <si>
    <t>Trang phục NVBV</t>
  </si>
  <si>
    <t>Bảo hiểm cháy nổ</t>
  </si>
  <si>
    <t>Chi tiền Tết : 1.500.000 đ/người (78)</t>
  </si>
  <si>
    <t>Chi khác (Dự phòng HĐ)</t>
  </si>
  <si>
    <t>Cấp bù Học phí (bs nguồn 12)</t>
  </si>
  <si>
    <t>Máy chiếu, đèn chiếu (4 bộ)</t>
  </si>
  <si>
    <t>Thừa giờ</t>
  </si>
  <si>
    <t>Người lập biểu</t>
  </si>
  <si>
    <t>Quỹ trích lập (tiền gửi)</t>
  </si>
  <si>
    <t>Lương biên chế</t>
  </si>
  <si>
    <t xml:space="preserve">Trợ cấp </t>
  </si>
  <si>
    <t>Chi hỗ trợ kinh phí học tập</t>
  </si>
  <si>
    <t xml:space="preserve">Cấp bù Học phí </t>
  </si>
  <si>
    <t>Trường THCS Thới Hòa</t>
  </si>
  <si>
    <t xml:space="preserve">          ĐV tính: đồng</t>
  </si>
  <si>
    <t>Chi thanh toán cá nhân (40%)</t>
  </si>
  <si>
    <t>Chi hoạt động chuyên môn (TGTB 30%)</t>
  </si>
  <si>
    <t>Chi khác (tiền tết 30%)</t>
  </si>
  <si>
    <t>Lương hợp đồng NĐ68</t>
  </si>
  <si>
    <t>PC vượt khung : 1,6434</t>
  </si>
  <si>
    <t>Phúc lợi tập thể</t>
  </si>
  <si>
    <t>Nước uống</t>
  </si>
  <si>
    <t>Tu sửa phòng học</t>
  </si>
  <si>
    <t>Hợp đồng GV, NV (1 năm)</t>
  </si>
  <si>
    <t xml:space="preserve">PC vượt khung : </t>
  </si>
  <si>
    <t>V</t>
  </si>
  <si>
    <t>Quản sinh</t>
  </si>
  <si>
    <t>Lau dọn phòng hs</t>
  </si>
  <si>
    <t>Buổi 2</t>
  </si>
  <si>
    <t>Tiền ăn</t>
  </si>
  <si>
    <t>Quỹ bán trú (thu - chi theo tháng)</t>
  </si>
  <si>
    <t>Hoá đơn thu phí</t>
  </si>
  <si>
    <t>Hội trại xuân</t>
  </si>
  <si>
    <t>Tiền tết 2019</t>
  </si>
  <si>
    <t>Chuyên môn</t>
  </si>
  <si>
    <t>Tăng thu nhập</t>
  </si>
  <si>
    <t>Phần mềm</t>
  </si>
  <si>
    <t>Phần mềm CNTT</t>
  </si>
  <si>
    <t xml:space="preserve"> Biểu số 4 - Ban hành kèm theo Thông tư số 90/2018/TT-BTC ngày 28 tháng 9 năm 2018
của Bộ Tài chính</t>
  </si>
  <si>
    <t>Dụng cụ văn phòng</t>
  </si>
  <si>
    <t>Chi CCTL</t>
  </si>
  <si>
    <t>Sổ LLĐT</t>
  </si>
  <si>
    <t>Phù hiệu</t>
  </si>
  <si>
    <t xml:space="preserve"> Biểu số 2 - Ban hành kèm theo Thông tư số 90/2018/TT-BTC ngày 28 tháng 9 năm 2018
của Bộ Tài chính</t>
  </si>
  <si>
    <t xml:space="preserve"> Biểu số 3 - Ban hành kèm theo Thông tư số 90/2018/TT-BTC ngày 28 tháng 9 năm 2018
của Bộ Tài chính</t>
  </si>
  <si>
    <t>HĐLĐ (6 tháng)</t>
  </si>
  <si>
    <t>Chi lương</t>
  </si>
  <si>
    <t>Chi HĐTX</t>
  </si>
  <si>
    <t>Phu cấp</t>
  </si>
  <si>
    <t>Hội thi " Nghi thức Đội"</t>
  </si>
  <si>
    <t>Trích lập quỹ</t>
  </si>
  <si>
    <t>Trích lập quỹ phúc lợi</t>
  </si>
  <si>
    <t>Trích lập quỹ khen thưởng</t>
  </si>
  <si>
    <t>Trích lập quỹ phát triển sự nghiệp</t>
  </si>
  <si>
    <t xml:space="preserve">Chi khác (THTTHSTC, y tế </t>
  </si>
  <si>
    <t>Hỗ trợ khác cho học sinh</t>
  </si>
  <si>
    <t>Hỗ trợ chi phí Học tập</t>
  </si>
  <si>
    <t>Chi thanh toán cá nhân (lương và các khoản theo lương)</t>
  </si>
  <si>
    <t>Chi thanh toán cá nhân (thừa giờ, tiền tết, không đứng lớp,...)</t>
  </si>
  <si>
    <t>Chi nghiệp vụ chuyên môn (đào tạo,..)</t>
  </si>
  <si>
    <t>Chi khác (thu hút, phổ cập, BV, NVPV, trang phục BV,...)</t>
  </si>
  <si>
    <t>Dự toán thu - chi quỹ ngoài ngân sách (từ 1-6/2020)</t>
  </si>
  <si>
    <t>Chi từ nguồn thu phí được để lại (Căntin, giữ xe)</t>
  </si>
  <si>
    <t>KPCĐ : 2%</t>
  </si>
  <si>
    <t>Dụng cụ (ghế xếp 100 cái)</t>
  </si>
  <si>
    <t>Chi hỗ trợ chi phí học tập (15 hs)</t>
  </si>
  <si>
    <t>Chi hỗ trợ ngày 20 /11 (81 người)</t>
  </si>
  <si>
    <t>Chi hỗ trợ 1 NVYT, (0.3) -(QĐ 74)</t>
  </si>
  <si>
    <t>Chi hỗ trợ 1 Thạc sĩ (1.5) -(QĐ 74)</t>
  </si>
  <si>
    <t>Hổ trợ 30% không đứng lớp (h.số Q1/2020) (10,2410*1490000*12) - QĐ 26/2011</t>
  </si>
  <si>
    <t>Hổ trợ NVPV  theo QĐ số 26/2011/QĐ-UBND (2 người)</t>
  </si>
  <si>
    <t>Hổ trợ BV  theo QĐ số 26/2011/QĐ-UBND (3 người)</t>
  </si>
  <si>
    <t>Chi hỗ trợ TTHC (0.1) (QĐ 29)</t>
  </si>
  <si>
    <t>Chi hỗ trợ thư viện (0.2) (QĐ 58)</t>
  </si>
  <si>
    <t>Công tác khác địa bàn 4gv(QĐ 29)</t>
  </si>
  <si>
    <t>Trợ cấp khoán trọ (6gv x 0.7x1490000x12 th) - (QĐ 29)</t>
  </si>
  <si>
    <t>Dụng cụ phòng chống dịch Covid</t>
  </si>
  <si>
    <t xml:space="preserve">Đào tạo tập huấn chuyên môn, CBQL </t>
  </si>
  <si>
    <t>Chi tiền Tết GV Hợp đồng : (15 người)</t>
  </si>
  <si>
    <t>Máy in siêu tốc (in đề thi)</t>
  </si>
  <si>
    <t>Chi từ nguồn thu phí (cantin, giữ xe)</t>
  </si>
  <si>
    <t>(Kèm theo Quyết định số  17/QĐ- PGDĐT ngày 10/01/2020 của PGDĐT )</t>
  </si>
  <si>
    <t xml:space="preserve">Học phí </t>
  </si>
  <si>
    <t>Dụng cụ phòng chống Covid</t>
  </si>
  <si>
    <t xml:space="preserve">Ước thực
hiện </t>
  </si>
  <si>
    <t>Quỹ ngoài ngân sách (QII/2020)</t>
  </si>
  <si>
    <t xml:space="preserve">Nước uống </t>
  </si>
  <si>
    <t>Quỹ bán trú (QII/2020)</t>
  </si>
  <si>
    <t>Tiền ăn (chi trả)</t>
  </si>
  <si>
    <t>Ngày    03    tháng  8  năm 2020</t>
  </si>
  <si>
    <t xml:space="preserve"> QUYẾT TOÁN THU - CHI NGUỒN NSNN, NGUỒN KHÁC - QUÍ III/2020</t>
  </si>
  <si>
    <t>DỰ TOÁN THU- CHI NGÂN SÁCH NHÀ NƯỚC - QIII/2020</t>
  </si>
  <si>
    <t>Thới Hòa, ngày  10  tháng 9 năm 2020</t>
  </si>
  <si>
    <t>ĐÁNH GIÁ THỰC HIỆN DỰ TOÁN THU- CHI NGÂN SÁCH - QUÍ III/2020</t>
  </si>
  <si>
    <t>Ngày    10  tháng   9  năm 2020</t>
  </si>
  <si>
    <r>
      <t xml:space="preserve">(Kèm theo Quyết định số </t>
    </r>
    <r>
      <rPr>
        <i/>
        <sz val="12"/>
        <color rgb="FFFF0000"/>
        <rFont val="Times New Roman"/>
        <family val="1"/>
      </rPr>
      <t>696/QĐ-PGDĐ</t>
    </r>
    <r>
      <rPr>
        <i/>
        <sz val="12"/>
        <color theme="1"/>
        <rFont val="Times New Roman"/>
        <family val="1"/>
      </rPr>
      <t xml:space="preserve"> ngày</t>
    </r>
    <r>
      <rPr>
        <i/>
        <sz val="12"/>
        <color rgb="FFFF0000"/>
        <rFont val="Times New Roman"/>
        <family val="1"/>
      </rPr>
      <t xml:space="preserve"> 03/8/2020</t>
    </r>
    <r>
      <rPr>
        <i/>
        <sz val="12"/>
        <color theme="1"/>
        <rFont val="Times New Roman"/>
        <family val="1"/>
      </rPr>
      <t xml:space="preserve"> của PGDĐT thị xã Bến Cát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</si>
</sst>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163"/>
      <scheme val="minor"/>
    </font>
    <font>
      <sz val="11"/>
      <color theme="1"/>
      <name val=".VnArial"/>
      <family val="2"/>
      <charset val="163"/>
    </font>
    <font>
      <sz val="14"/>
      <color theme="1"/>
      <name val="Cambria"/>
      <family val="1"/>
      <charset val="163"/>
      <scheme val="major"/>
    </font>
    <font>
      <sz val="12"/>
      <color theme="1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sz val="10"/>
      <name val="Arial"/>
      <family val="2"/>
    </font>
    <font>
      <b/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  <charset val="163"/>
    </font>
    <font>
      <sz val="14"/>
      <color theme="1"/>
      <name val="Arial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u/>
      <sz val="14"/>
      <color theme="1"/>
      <name val="Times New Roman"/>
      <family val="1"/>
    </font>
    <font>
      <u/>
      <sz val="12"/>
      <name val="Times New Roman"/>
      <family val="1"/>
    </font>
    <font>
      <b/>
      <u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theme="1"/>
      <name val="Calibri"/>
      <family val="2"/>
      <charset val="163"/>
      <scheme val="minor"/>
    </font>
    <font>
      <sz val="14"/>
      <color theme="1"/>
      <name val="Calibri"/>
      <family val="2"/>
      <charset val="163"/>
      <scheme val="minor"/>
    </font>
    <font>
      <b/>
      <i/>
      <sz val="12"/>
      <color theme="1"/>
      <name val="Times New Roman"/>
      <family val="1"/>
      <charset val="163"/>
    </font>
    <font>
      <b/>
      <sz val="14"/>
      <color theme="1"/>
      <name val="Cambria"/>
      <family val="1"/>
      <charset val="163"/>
      <scheme val="major"/>
    </font>
    <font>
      <b/>
      <u/>
      <sz val="12"/>
      <name val="Times New Roman"/>
      <family val="1"/>
    </font>
    <font>
      <i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9" fontId="14" fillId="0" borderId="0" applyFont="0" applyFill="0" applyBorder="0" applyAlignment="0" applyProtection="0"/>
    <xf numFmtId="0" fontId="1" fillId="0" borderId="0"/>
  </cellStyleXfs>
  <cellXfs count="19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8" fillId="0" borderId="0" xfId="0" applyFont="1"/>
    <xf numFmtId="0" fontId="0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9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3" fontId="9" fillId="0" borderId="1" xfId="0" applyNumberFormat="1" applyFont="1" applyBorder="1"/>
    <xf numFmtId="3" fontId="11" fillId="0" borderId="1" xfId="0" applyNumberFormat="1" applyFont="1" applyBorder="1"/>
    <xf numFmtId="3" fontId="10" fillId="0" borderId="1" xfId="0" applyNumberFormat="1" applyFont="1" applyBorder="1"/>
    <xf numFmtId="0" fontId="10" fillId="0" borderId="0" xfId="0" applyFont="1"/>
    <xf numFmtId="3" fontId="11" fillId="0" borderId="0" xfId="0" applyNumberFormat="1" applyFont="1"/>
    <xf numFmtId="3" fontId="13" fillId="0" borderId="1" xfId="0" applyNumberFormat="1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11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/>
    </xf>
    <xf numFmtId="0" fontId="10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3" fontId="11" fillId="0" borderId="1" xfId="0" applyNumberFormat="1" applyFont="1" applyBorder="1" applyAlignment="1">
      <alignment horizontal="right" vertical="top" wrapText="1"/>
    </xf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/>
    </xf>
    <xf numFmtId="10" fontId="11" fillId="0" borderId="1" xfId="2" applyNumberFormat="1" applyFont="1" applyBorder="1" applyAlignment="1">
      <alignment horizontal="right" vertical="center"/>
    </xf>
    <xf numFmtId="10" fontId="11" fillId="0" borderId="1" xfId="2" applyNumberFormat="1" applyFont="1" applyBorder="1" applyAlignment="1">
      <alignment horizontal="right" vertical="top" wrapText="1"/>
    </xf>
    <xf numFmtId="10" fontId="11" fillId="0" borderId="1" xfId="2" applyNumberFormat="1" applyFont="1" applyBorder="1" applyAlignment="1">
      <alignment horizontal="right"/>
    </xf>
    <xf numFmtId="3" fontId="12" fillId="0" borderId="1" xfId="0" applyNumberFormat="1" applyFont="1" applyFill="1" applyBorder="1"/>
    <xf numFmtId="3" fontId="12" fillId="0" borderId="1" xfId="0" applyNumberFormat="1" applyFont="1" applyBorder="1"/>
    <xf numFmtId="0" fontId="22" fillId="0" borderId="1" xfId="0" applyFont="1" applyBorder="1" applyAlignment="1">
      <alignment horizontal="center"/>
    </xf>
    <xf numFmtId="3" fontId="12" fillId="0" borderId="1" xfId="0" applyNumberFormat="1" applyFont="1" applyFill="1" applyBorder="1" applyAlignment="1">
      <alignment vertical="center" wrapText="1"/>
    </xf>
    <xf numFmtId="1" fontId="13" fillId="0" borderId="1" xfId="0" applyNumberFormat="1" applyFont="1" applyFill="1" applyBorder="1" applyAlignment="1">
      <alignment horizontal="centerContinuous" vertical="center"/>
    </xf>
    <xf numFmtId="3" fontId="22" fillId="0" borderId="1" xfId="0" applyNumberFormat="1" applyFont="1" applyFill="1" applyBorder="1" applyAlignment="1">
      <alignment vertical="center" wrapText="1"/>
    </xf>
    <xf numFmtId="3" fontId="24" fillId="0" borderId="1" xfId="0" applyNumberFormat="1" applyFont="1" applyBorder="1" applyAlignment="1">
      <alignment horizontal="right" vertical="center"/>
    </xf>
    <xf numFmtId="0" fontId="24" fillId="0" borderId="0" xfId="0" applyFont="1"/>
    <xf numFmtId="0" fontId="25" fillId="0" borderId="0" xfId="0" applyFont="1"/>
    <xf numFmtId="0" fontId="22" fillId="0" borderId="1" xfId="0" applyFont="1" applyBorder="1" applyAlignment="1">
      <alignment horizontal="left"/>
    </xf>
    <xf numFmtId="3" fontId="22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vertical="center" wrapText="1"/>
    </xf>
    <xf numFmtId="3" fontId="26" fillId="0" borderId="1" xfId="0" applyNumberFormat="1" applyFont="1" applyBorder="1" applyAlignment="1">
      <alignment vertical="center" wrapText="1"/>
    </xf>
    <xf numFmtId="3" fontId="26" fillId="0" borderId="1" xfId="0" applyNumberFormat="1" applyFont="1" applyBorder="1"/>
    <xf numFmtId="1" fontId="12" fillId="0" borderId="1" xfId="0" applyNumberFormat="1" applyFont="1" applyFill="1" applyBorder="1" applyAlignment="1">
      <alignment horizontal="right" vertical="center"/>
    </xf>
    <xf numFmtId="1" fontId="12" fillId="0" borderId="1" xfId="0" quotePrefix="1" applyNumberFormat="1" applyFont="1" applyFill="1" applyBorder="1" applyAlignment="1">
      <alignment horizontal="right" vertical="center"/>
    </xf>
    <xf numFmtId="3" fontId="26" fillId="0" borderId="1" xfId="0" applyNumberFormat="1" applyFont="1" applyFill="1" applyBorder="1" applyAlignment="1">
      <alignment vertical="center" wrapText="1"/>
    </xf>
    <xf numFmtId="3" fontId="22" fillId="0" borderId="1" xfId="0" applyNumberFormat="1" applyFont="1" applyFill="1" applyBorder="1"/>
    <xf numFmtId="1" fontId="12" fillId="0" borderId="1" xfId="0" applyNumberFormat="1" applyFont="1" applyBorder="1" applyAlignment="1">
      <alignment horizontal="right" vertical="center"/>
    </xf>
    <xf numFmtId="1" fontId="12" fillId="0" borderId="1" xfId="0" quotePrefix="1" applyNumberFormat="1" applyFont="1" applyBorder="1" applyAlignment="1">
      <alignment horizontal="right" vertical="center"/>
    </xf>
    <xf numFmtId="1" fontId="22" fillId="0" borderId="1" xfId="0" applyNumberFormat="1" applyFont="1" applyFill="1" applyBorder="1" applyAlignment="1">
      <alignment horizontal="right" vertical="center"/>
    </xf>
    <xf numFmtId="3" fontId="27" fillId="0" borderId="1" xfId="0" applyNumberFormat="1" applyFont="1" applyBorder="1" applyAlignment="1">
      <alignment horizontal="right" vertical="center"/>
    </xf>
    <xf numFmtId="0" fontId="27" fillId="0" borderId="0" xfId="0" applyFont="1"/>
    <xf numFmtId="3" fontId="26" fillId="0" borderId="1" xfId="0" applyNumberFormat="1" applyFont="1" applyFill="1" applyBorder="1" applyAlignment="1">
      <alignment horizontal="left" vertical="center" wrapText="1"/>
    </xf>
    <xf numFmtId="3" fontId="26" fillId="0" borderId="1" xfId="0" applyNumberFormat="1" applyFont="1" applyFill="1" applyBorder="1"/>
    <xf numFmtId="1" fontId="26" fillId="0" borderId="1" xfId="0" quotePrefix="1" applyNumberFormat="1" applyFont="1" applyFill="1" applyBorder="1" applyAlignment="1">
      <alignment horizontal="left" vertical="center"/>
    </xf>
    <xf numFmtId="1" fontId="26" fillId="0" borderId="1" xfId="0" applyNumberFormat="1" applyFont="1" applyBorder="1" applyAlignment="1">
      <alignment horizontal="left" vertical="center"/>
    </xf>
    <xf numFmtId="1" fontId="26" fillId="0" borderId="1" xfId="0" applyNumberFormat="1" applyFont="1" applyFill="1" applyBorder="1" applyAlignment="1">
      <alignment horizontal="left" vertical="center"/>
    </xf>
    <xf numFmtId="1" fontId="26" fillId="0" borderId="1" xfId="0" quotePrefix="1" applyNumberFormat="1" applyFont="1" applyBorder="1" applyAlignment="1">
      <alignment horizontal="left" vertical="center"/>
    </xf>
    <xf numFmtId="3" fontId="9" fillId="0" borderId="0" xfId="0" applyNumberFormat="1" applyFont="1"/>
    <xf numFmtId="3" fontId="12" fillId="0" borderId="1" xfId="0" applyNumberFormat="1" applyFont="1" applyFill="1" applyBorder="1" applyAlignment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wrapText="1"/>
    </xf>
    <xf numFmtId="3" fontId="23" fillId="0" borderId="1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/>
    </xf>
    <xf numFmtId="0" fontId="23" fillId="0" borderId="0" xfId="0" applyFont="1"/>
    <xf numFmtId="0" fontId="28" fillId="0" borderId="0" xfId="0" applyFont="1"/>
    <xf numFmtId="0" fontId="11" fillId="0" borderId="1" xfId="3" applyFont="1" applyBorder="1"/>
    <xf numFmtId="0" fontId="9" fillId="0" borderId="1" xfId="3" applyFont="1" applyBorder="1"/>
    <xf numFmtId="0" fontId="12" fillId="0" borderId="1" xfId="3" applyFont="1" applyBorder="1"/>
    <xf numFmtId="3" fontId="12" fillId="0" borderId="1" xfId="0" applyNumberFormat="1" applyFont="1" applyBorder="1" applyAlignment="1">
      <alignment horizontal="right" vertical="center"/>
    </xf>
    <xf numFmtId="0" fontId="12" fillId="0" borderId="0" xfId="0" applyFont="1"/>
    <xf numFmtId="10" fontId="23" fillId="0" borderId="1" xfId="2" applyNumberFormat="1" applyFont="1" applyBorder="1" applyAlignment="1">
      <alignment horizontal="right" vertical="center"/>
    </xf>
    <xf numFmtId="10" fontId="24" fillId="0" borderId="1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10" fontId="12" fillId="0" borderId="1" xfId="2" applyNumberFormat="1" applyFont="1" applyBorder="1" applyAlignment="1">
      <alignment horizontal="right" vertical="center"/>
    </xf>
    <xf numFmtId="10" fontId="27" fillId="0" borderId="1" xfId="2" applyNumberFormat="1" applyFont="1" applyBorder="1" applyAlignment="1">
      <alignment horizontal="right" vertical="center"/>
    </xf>
    <xf numFmtId="10" fontId="9" fillId="0" borderId="1" xfId="2" applyNumberFormat="1" applyFont="1" applyBorder="1"/>
    <xf numFmtId="0" fontId="30" fillId="0" borderId="0" xfId="0" applyFont="1"/>
    <xf numFmtId="0" fontId="4" fillId="0" borderId="1" xfId="0" applyFont="1" applyBorder="1" applyAlignment="1">
      <alignment wrapText="1"/>
    </xf>
    <xf numFmtId="0" fontId="31" fillId="0" borderId="1" xfId="0" applyFont="1" applyBorder="1" applyAlignment="1">
      <alignment horizontal="center"/>
    </xf>
    <xf numFmtId="0" fontId="4" fillId="0" borderId="1" xfId="0" applyFont="1" applyBorder="1"/>
    <xf numFmtId="0" fontId="32" fillId="0" borderId="0" xfId="0" applyFont="1"/>
    <xf numFmtId="0" fontId="4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/>
    <xf numFmtId="3" fontId="29" fillId="0" borderId="1" xfId="0" applyNumberFormat="1" applyFont="1" applyBorder="1"/>
    <xf numFmtId="0" fontId="12" fillId="0" borderId="1" xfId="0" applyFont="1" applyBorder="1"/>
    <xf numFmtId="3" fontId="0" fillId="0" borderId="0" xfId="0" applyNumberFormat="1"/>
    <xf numFmtId="3" fontId="5" fillId="0" borderId="0" xfId="0" applyNumberFormat="1" applyFont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3" fontId="23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3" fontId="21" fillId="0" borderId="1" xfId="0" applyNumberFormat="1" applyFont="1" applyBorder="1"/>
    <xf numFmtId="1" fontId="22" fillId="0" borderId="1" xfId="0" applyNumberFormat="1" applyFont="1" applyBorder="1" applyAlignment="1">
      <alignment horizontal="right" vertical="center"/>
    </xf>
    <xf numFmtId="1" fontId="33" fillId="0" borderId="1" xfId="0" applyNumberFormat="1" applyFont="1" applyBorder="1" applyAlignment="1">
      <alignment horizontal="left" vertical="center"/>
    </xf>
    <xf numFmtId="3" fontId="24" fillId="0" borderId="0" xfId="0" applyNumberFormat="1" applyFont="1"/>
    <xf numFmtId="3" fontId="23" fillId="0" borderId="0" xfId="0" applyNumberFormat="1" applyFont="1"/>
    <xf numFmtId="3" fontId="11" fillId="0" borderId="0" xfId="0" applyNumberFormat="1" applyFont="1" applyAlignment="1">
      <alignment vertical="center"/>
    </xf>
    <xf numFmtId="3" fontId="2" fillId="0" borderId="0" xfId="0" applyNumberFormat="1" applyFont="1"/>
    <xf numFmtId="0" fontId="4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/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justify" vertical="top" wrapText="1"/>
    </xf>
    <xf numFmtId="3" fontId="9" fillId="0" borderId="1" xfId="0" applyNumberFormat="1" applyFont="1" applyBorder="1" applyAlignment="1">
      <alignment horizontal="right" vertical="top" wrapText="1"/>
    </xf>
    <xf numFmtId="0" fontId="26" fillId="0" borderId="1" xfId="0" applyFont="1" applyBorder="1" applyAlignment="1">
      <alignment horizontal="left"/>
    </xf>
    <xf numFmtId="0" fontId="26" fillId="0" borderId="1" xfId="0" applyFont="1" applyBorder="1"/>
    <xf numFmtId="3" fontId="26" fillId="0" borderId="1" xfId="0" applyNumberFormat="1" applyFont="1" applyBorder="1" applyAlignment="1">
      <alignment horizontal="right"/>
    </xf>
    <xf numFmtId="0" fontId="11" fillId="0" borderId="1" xfId="0" applyFont="1" applyBorder="1"/>
    <xf numFmtId="3" fontId="12" fillId="0" borderId="1" xfId="0" applyNumberFormat="1" applyFont="1" applyBorder="1" applyAlignment="1"/>
    <xf numFmtId="3" fontId="11" fillId="0" borderId="1" xfId="0" applyNumberFormat="1" applyFont="1" applyBorder="1" applyAlignment="1"/>
    <xf numFmtId="3" fontId="12" fillId="0" borderId="1" xfId="0" applyNumberFormat="1" applyFont="1" applyFill="1" applyBorder="1" applyAlignment="1">
      <alignment horizontal="left" vertical="center" wrapText="1"/>
    </xf>
    <xf numFmtId="0" fontId="0" fillId="0" borderId="0" xfId="0" applyFont="1"/>
    <xf numFmtId="0" fontId="19" fillId="0" borderId="0" xfId="0" applyFont="1" applyAlignment="1">
      <alignment wrapText="1"/>
    </xf>
    <xf numFmtId="0" fontId="22" fillId="0" borderId="1" xfId="0" applyFont="1" applyBorder="1"/>
    <xf numFmtId="3" fontId="22" fillId="0" borderId="1" xfId="0" applyNumberFormat="1" applyFont="1" applyBorder="1" applyAlignment="1"/>
    <xf numFmtId="0" fontId="8" fillId="0" borderId="1" xfId="0" applyFont="1" applyBorder="1"/>
    <xf numFmtId="3" fontId="0" fillId="0" borderId="0" xfId="0" applyNumberFormat="1" applyAlignment="1">
      <alignment vertical="center"/>
    </xf>
    <xf numFmtId="0" fontId="10" fillId="0" borderId="0" xfId="0" applyFont="1" applyAlignment="1">
      <alignment horizontal="right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0" fillId="0" borderId="0" xfId="0" applyFont="1" applyBorder="1" applyAlignment="1">
      <alignment horizontal="right"/>
    </xf>
  </cellXfs>
  <cellStyles count="4">
    <cellStyle name="Normal" xfId="0" builtinId="0"/>
    <cellStyle name="Normal 2" xfId="1"/>
    <cellStyle name="Normal 3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0"/>
  <sheetViews>
    <sheetView workbookViewId="0">
      <selection activeCell="F7" sqref="F7"/>
    </sheetView>
  </sheetViews>
  <sheetFormatPr defaultColWidth="9" defaultRowHeight="15.75"/>
  <cols>
    <col min="1" max="1" width="5.28515625" style="22" customWidth="1"/>
    <col min="2" max="2" width="65.5703125" style="20" customWidth="1"/>
    <col min="3" max="3" width="22.85546875" style="20" customWidth="1"/>
    <col min="4" max="16384" width="9" style="20"/>
  </cols>
  <sheetData>
    <row r="1" spans="1:7" ht="30" customHeight="1">
      <c r="A1" s="162" t="s">
        <v>179</v>
      </c>
      <c r="B1" s="162"/>
      <c r="C1" s="162"/>
      <c r="D1" s="155"/>
      <c r="E1" s="155"/>
      <c r="F1" s="155"/>
      <c r="G1" s="155"/>
    </row>
    <row r="2" spans="1:7" s="43" customFormat="1" ht="18.75">
      <c r="A2" s="165" t="s">
        <v>149</v>
      </c>
      <c r="B2" s="165"/>
    </row>
    <row r="3" spans="1:7" s="18" customFormat="1">
      <c r="A3" s="166" t="s">
        <v>47</v>
      </c>
      <c r="B3" s="166"/>
    </row>
    <row r="4" spans="1:7" ht="28.15" customHeight="1">
      <c r="A4" s="164" t="s">
        <v>227</v>
      </c>
      <c r="B4" s="164"/>
      <c r="C4" s="164"/>
    </row>
    <row r="5" spans="1:7">
      <c r="A5" s="167" t="s">
        <v>231</v>
      </c>
      <c r="B5" s="167"/>
      <c r="C5" s="167"/>
    </row>
    <row r="6" spans="1:7">
      <c r="A6" s="163" t="s">
        <v>24</v>
      </c>
      <c r="B6" s="163"/>
      <c r="C6" s="163"/>
    </row>
    <row r="7" spans="1:7">
      <c r="C7" s="23" t="s">
        <v>48</v>
      </c>
    </row>
    <row r="8" spans="1:7" s="33" customFormat="1" ht="31.5">
      <c r="A8" s="24" t="s">
        <v>10</v>
      </c>
      <c r="B8" s="25" t="s">
        <v>9</v>
      </c>
      <c r="C8" s="25" t="s">
        <v>12</v>
      </c>
    </row>
    <row r="9" spans="1:7" s="18" customFormat="1">
      <c r="A9" s="26" t="s">
        <v>1</v>
      </c>
      <c r="B9" s="27" t="s">
        <v>26</v>
      </c>
      <c r="C9" s="34">
        <f>C10+C14</f>
        <v>848500000</v>
      </c>
    </row>
    <row r="10" spans="1:7">
      <c r="A10" s="28">
        <v>1</v>
      </c>
      <c r="B10" s="29" t="s">
        <v>27</v>
      </c>
      <c r="C10" s="35">
        <f>C12</f>
        <v>718500000</v>
      </c>
    </row>
    <row r="11" spans="1:7">
      <c r="A11" s="28" t="s">
        <v>28</v>
      </c>
      <c r="B11" s="29" t="s">
        <v>29</v>
      </c>
      <c r="C11" s="35"/>
    </row>
    <row r="12" spans="1:7">
      <c r="A12" s="28"/>
      <c r="B12" s="29" t="s">
        <v>49</v>
      </c>
      <c r="C12" s="35">
        <v>718500000</v>
      </c>
    </row>
    <row r="13" spans="1:7">
      <c r="A13" s="28" t="s">
        <v>30</v>
      </c>
      <c r="B13" s="29" t="s">
        <v>31</v>
      </c>
      <c r="C13" s="35"/>
    </row>
    <row r="14" spans="1:7">
      <c r="A14" s="28">
        <v>2</v>
      </c>
      <c r="B14" s="29" t="s">
        <v>198</v>
      </c>
      <c r="C14" s="35">
        <v>130000000</v>
      </c>
    </row>
    <row r="15" spans="1:7">
      <c r="A15" s="28" t="s">
        <v>32</v>
      </c>
      <c r="B15" s="29" t="s">
        <v>55</v>
      </c>
      <c r="C15" s="35"/>
    </row>
    <row r="16" spans="1:7" s="37" customFormat="1">
      <c r="A16" s="30" t="s">
        <v>34</v>
      </c>
      <c r="B16" s="31" t="s">
        <v>50</v>
      </c>
      <c r="C16" s="36"/>
    </row>
    <row r="17" spans="1:3" s="37" customFormat="1">
      <c r="A17" s="30" t="s">
        <v>35</v>
      </c>
      <c r="B17" s="31" t="s">
        <v>36</v>
      </c>
      <c r="C17" s="36"/>
    </row>
    <row r="18" spans="1:3">
      <c r="A18" s="28" t="s">
        <v>37</v>
      </c>
      <c r="B18" s="29" t="s">
        <v>11</v>
      </c>
      <c r="C18" s="35"/>
    </row>
    <row r="19" spans="1:3" s="37" customFormat="1">
      <c r="A19" s="30" t="s">
        <v>34</v>
      </c>
      <c r="B19" s="31" t="s">
        <v>51</v>
      </c>
      <c r="C19" s="133">
        <f>SUM(C20:C23)</f>
        <v>770500000</v>
      </c>
    </row>
    <row r="20" spans="1:3">
      <c r="A20" s="28"/>
      <c r="B20" s="29" t="s">
        <v>151</v>
      </c>
      <c r="C20" s="35">
        <f>(C12+C14)*40%</f>
        <v>339400000</v>
      </c>
    </row>
    <row r="21" spans="1:3">
      <c r="A21" s="28"/>
      <c r="B21" s="29" t="s">
        <v>152</v>
      </c>
      <c r="C21" s="35">
        <f>C12*30%</f>
        <v>215550000</v>
      </c>
    </row>
    <row r="22" spans="1:3">
      <c r="A22" s="28"/>
      <c r="B22" s="29" t="s">
        <v>52</v>
      </c>
      <c r="C22" s="35">
        <v>0</v>
      </c>
    </row>
    <row r="23" spans="1:3">
      <c r="A23" s="28"/>
      <c r="B23" s="29" t="s">
        <v>153</v>
      </c>
      <c r="C23" s="35">
        <f>C21</f>
        <v>215550000</v>
      </c>
    </row>
    <row r="24" spans="1:3" s="37" customFormat="1">
      <c r="A24" s="30" t="s">
        <v>35</v>
      </c>
      <c r="B24" s="31" t="s">
        <v>39</v>
      </c>
      <c r="C24" s="36"/>
    </row>
    <row r="25" spans="1:3">
      <c r="A25" s="28">
        <v>3</v>
      </c>
      <c r="B25" s="29" t="s">
        <v>40</v>
      </c>
      <c r="C25" s="35"/>
    </row>
    <row r="26" spans="1:3">
      <c r="A26" s="28" t="s">
        <v>41</v>
      </c>
      <c r="B26" s="29" t="s">
        <v>29</v>
      </c>
      <c r="C26" s="35"/>
    </row>
    <row r="27" spans="1:3">
      <c r="A27" s="28" t="s">
        <v>42</v>
      </c>
      <c r="B27" s="29" t="s">
        <v>31</v>
      </c>
      <c r="C27" s="35"/>
    </row>
    <row r="28" spans="1:3" s="18" customFormat="1">
      <c r="A28" s="26" t="s">
        <v>5</v>
      </c>
      <c r="B28" s="27" t="s">
        <v>43</v>
      </c>
      <c r="C28" s="34">
        <f>C29</f>
        <v>13821943422</v>
      </c>
    </row>
    <row r="29" spans="1:3">
      <c r="A29" s="28">
        <v>1</v>
      </c>
      <c r="B29" s="29" t="s">
        <v>11</v>
      </c>
      <c r="C29" s="39">
        <f>C30+C34</f>
        <v>13821943422</v>
      </c>
    </row>
    <row r="30" spans="1:3">
      <c r="A30" s="28" t="s">
        <v>28</v>
      </c>
      <c r="B30" s="29" t="s">
        <v>38</v>
      </c>
      <c r="C30" s="133">
        <f>SUM(C31:C33)</f>
        <v>10694355618</v>
      </c>
    </row>
    <row r="31" spans="1:3">
      <c r="A31" s="28"/>
      <c r="B31" s="29" t="s">
        <v>193</v>
      </c>
      <c r="C31" s="35">
        <f>6771910092+1339735526</f>
        <v>8111645618</v>
      </c>
    </row>
    <row r="32" spans="1:3">
      <c r="A32" s="28"/>
      <c r="B32" s="29" t="s">
        <v>57</v>
      </c>
      <c r="C32" s="35">
        <v>2424039000</v>
      </c>
    </row>
    <row r="33" spans="1:3">
      <c r="A33" s="28"/>
      <c r="B33" s="29" t="s">
        <v>56</v>
      </c>
      <c r="C33" s="35">
        <v>158671000</v>
      </c>
    </row>
    <row r="34" spans="1:3">
      <c r="A34" s="28" t="s">
        <v>30</v>
      </c>
      <c r="B34" s="29" t="s">
        <v>39</v>
      </c>
      <c r="C34" s="133">
        <f>SUM(C35:C38)</f>
        <v>3127587804</v>
      </c>
    </row>
    <row r="35" spans="1:3">
      <c r="A35" s="28"/>
      <c r="B35" s="29" t="s">
        <v>194</v>
      </c>
      <c r="C35" s="35">
        <f>2727587804-C38-C36+400000000</f>
        <v>1389040804</v>
      </c>
    </row>
    <row r="36" spans="1:3">
      <c r="A36" s="28"/>
      <c r="B36" s="29" t="s">
        <v>195</v>
      </c>
      <c r="C36" s="35">
        <v>50000000</v>
      </c>
    </row>
    <row r="37" spans="1:3">
      <c r="A37" s="28"/>
      <c r="B37" s="29" t="s">
        <v>130</v>
      </c>
      <c r="C37" s="35">
        <v>0</v>
      </c>
    </row>
    <row r="38" spans="1:3">
      <c r="A38" s="28"/>
      <c r="B38" s="29" t="s">
        <v>196</v>
      </c>
      <c r="C38" s="35">
        <v>1688547000</v>
      </c>
    </row>
    <row r="39" spans="1:3">
      <c r="A39" s="26" t="s">
        <v>59</v>
      </c>
      <c r="B39" s="27" t="s">
        <v>197</v>
      </c>
      <c r="C39" s="34">
        <f>SUM(C40:C47)</f>
        <v>63323619</v>
      </c>
    </row>
    <row r="40" spans="1:3">
      <c r="A40" s="32">
        <v>1</v>
      </c>
      <c r="B40" s="29" t="s">
        <v>60</v>
      </c>
      <c r="C40" s="64">
        <v>0</v>
      </c>
    </row>
    <row r="41" spans="1:3">
      <c r="A41" s="32">
        <v>2</v>
      </c>
      <c r="B41" s="29" t="s">
        <v>61</v>
      </c>
      <c r="C41" s="64">
        <v>31271619</v>
      </c>
    </row>
    <row r="42" spans="1:3">
      <c r="A42" s="32">
        <v>3</v>
      </c>
      <c r="B42" s="29" t="s">
        <v>62</v>
      </c>
      <c r="C42" s="64">
        <v>8532000</v>
      </c>
    </row>
    <row r="43" spans="1:3">
      <c r="A43" s="32">
        <v>4</v>
      </c>
      <c r="B43" s="29" t="s">
        <v>63</v>
      </c>
      <c r="C43" s="64">
        <v>0</v>
      </c>
    </row>
    <row r="44" spans="1:3">
      <c r="A44" s="32">
        <v>5</v>
      </c>
      <c r="B44" s="29" t="s">
        <v>64</v>
      </c>
      <c r="C44" s="64">
        <v>23520000</v>
      </c>
    </row>
    <row r="45" spans="1:3">
      <c r="A45" s="32">
        <v>6</v>
      </c>
      <c r="B45" s="29" t="s">
        <v>65</v>
      </c>
      <c r="C45" s="64">
        <v>0</v>
      </c>
    </row>
    <row r="46" spans="1:3">
      <c r="A46" s="32">
        <v>7</v>
      </c>
      <c r="B46" s="29" t="s">
        <v>66</v>
      </c>
      <c r="C46" s="64">
        <v>0</v>
      </c>
    </row>
    <row r="47" spans="1:3">
      <c r="A47" s="32">
        <v>8</v>
      </c>
      <c r="B47" s="29" t="s">
        <v>157</v>
      </c>
      <c r="C47" s="64">
        <v>0</v>
      </c>
    </row>
    <row r="48" spans="1:3">
      <c r="A48" s="26" t="s">
        <v>67</v>
      </c>
      <c r="B48" s="27" t="s">
        <v>166</v>
      </c>
      <c r="C48" s="34">
        <f>SUM(C49:C52)</f>
        <v>0</v>
      </c>
    </row>
    <row r="49" spans="1:3">
      <c r="A49" s="32">
        <v>1</v>
      </c>
      <c r="B49" s="29" t="s">
        <v>165</v>
      </c>
      <c r="C49" s="35"/>
    </row>
    <row r="50" spans="1:3">
      <c r="A50" s="32">
        <v>2</v>
      </c>
      <c r="B50" s="29" t="s">
        <v>162</v>
      </c>
      <c r="C50" s="35"/>
    </row>
    <row r="51" spans="1:3">
      <c r="A51" s="32">
        <v>3</v>
      </c>
      <c r="B51" s="29" t="s">
        <v>163</v>
      </c>
      <c r="C51" s="35"/>
    </row>
    <row r="52" spans="1:3">
      <c r="A52" s="32">
        <v>4</v>
      </c>
      <c r="B52" s="29" t="s">
        <v>164</v>
      </c>
      <c r="C52" s="35"/>
    </row>
    <row r="53" spans="1:3" ht="15.75" customHeight="1">
      <c r="A53" s="26" t="s">
        <v>161</v>
      </c>
      <c r="B53" s="27" t="s">
        <v>68</v>
      </c>
      <c r="C53" s="34">
        <f>SUM(C54:C57)</f>
        <v>222297183</v>
      </c>
    </row>
    <row r="54" spans="1:3">
      <c r="A54" s="32">
        <v>1</v>
      </c>
      <c r="B54" s="29" t="s">
        <v>70</v>
      </c>
      <c r="C54" s="35">
        <f>50606842+26653830+60532459</f>
        <v>137793131</v>
      </c>
    </row>
    <row r="55" spans="1:3">
      <c r="A55" s="32">
        <v>2</v>
      </c>
      <c r="B55" s="29" t="s">
        <v>71</v>
      </c>
      <c r="C55" s="35">
        <f>62192230+20177486-61707620</f>
        <v>20662096</v>
      </c>
    </row>
    <row r="56" spans="1:3">
      <c r="A56" s="32">
        <v>3</v>
      </c>
      <c r="B56" s="29" t="s">
        <v>72</v>
      </c>
      <c r="C56" s="35">
        <f>7571923+8884610+20177486-6000000</f>
        <v>30634019</v>
      </c>
    </row>
    <row r="57" spans="1:3">
      <c r="A57" s="32">
        <v>4</v>
      </c>
      <c r="B57" s="29" t="s">
        <v>69</v>
      </c>
      <c r="C57" s="35">
        <f>22503760+30280455+692914-20269192</f>
        <v>33207937</v>
      </c>
    </row>
    <row r="59" spans="1:3">
      <c r="B59" s="160" t="s">
        <v>228</v>
      </c>
      <c r="C59" s="160"/>
    </row>
    <row r="60" spans="1:3">
      <c r="A60" s="161" t="s">
        <v>73</v>
      </c>
      <c r="B60" s="161"/>
      <c r="C60" s="161"/>
    </row>
  </sheetData>
  <mergeCells count="8">
    <mergeCell ref="B59:C59"/>
    <mergeCell ref="A60:C60"/>
    <mergeCell ref="A1:C1"/>
    <mergeCell ref="A6:C6"/>
    <mergeCell ref="A4:C4"/>
    <mergeCell ref="A2:B2"/>
    <mergeCell ref="A3:B3"/>
    <mergeCell ref="A5:C5"/>
  </mergeCells>
  <pageMargins left="0.51181102362204722" right="0.11811023622047245" top="0.70866141732283472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30"/>
  <sheetViews>
    <sheetView tabSelected="1" topLeftCell="A103" workbookViewId="0">
      <selection activeCell="C10" sqref="C10"/>
    </sheetView>
  </sheetViews>
  <sheetFormatPr defaultColWidth="8.85546875" defaultRowHeight="18.75"/>
  <cols>
    <col min="1" max="1" width="7.140625" style="44" customWidth="1"/>
    <col min="2" max="2" width="36.7109375" style="44" customWidth="1"/>
    <col min="3" max="3" width="16.7109375" style="44" customWidth="1"/>
    <col min="4" max="4" width="14.140625" style="44" customWidth="1"/>
    <col min="5" max="5" width="9.7109375" style="44" customWidth="1"/>
    <col min="6" max="6" width="11.42578125" style="44" customWidth="1"/>
    <col min="7" max="7" width="17.28515625" style="44" customWidth="1"/>
    <col min="8" max="16384" width="8.85546875" style="44"/>
  </cols>
  <sheetData>
    <row r="1" spans="1:8" ht="30.6" customHeight="1">
      <c r="A1" s="162" t="s">
        <v>180</v>
      </c>
      <c r="B1" s="162"/>
      <c r="C1" s="162"/>
      <c r="D1" s="162"/>
      <c r="E1" s="162"/>
      <c r="F1" s="162"/>
      <c r="G1" s="162"/>
      <c r="H1" s="20"/>
    </row>
    <row r="2" spans="1:8">
      <c r="A2" s="165" t="str">
        <f>'Bieu 2'!A2:B2</f>
        <v>Trường THCS Thới Hòa</v>
      </c>
      <c r="B2" s="165"/>
      <c r="C2" s="43"/>
      <c r="E2" s="179"/>
      <c r="F2" s="179"/>
    </row>
    <row r="3" spans="1:8">
      <c r="A3" s="166" t="str">
        <f>'Bieu 2'!A3:B3</f>
        <v xml:space="preserve"> Chương: 622</v>
      </c>
      <c r="B3" s="166"/>
      <c r="C3" s="19"/>
      <c r="D3" s="20"/>
      <c r="E3" s="20"/>
      <c r="F3" s="19"/>
      <c r="G3" s="20"/>
      <c r="H3" s="20"/>
    </row>
    <row r="4" spans="1:8">
      <c r="A4" s="164" t="s">
        <v>229</v>
      </c>
      <c r="B4" s="164"/>
      <c r="C4" s="164"/>
      <c r="D4" s="164"/>
      <c r="E4" s="164"/>
      <c r="F4" s="164"/>
      <c r="G4" s="20"/>
      <c r="H4" s="20"/>
    </row>
    <row r="5" spans="1:8">
      <c r="A5" s="163" t="s">
        <v>7</v>
      </c>
      <c r="B5" s="163"/>
      <c r="C5" s="163"/>
      <c r="D5" s="163"/>
      <c r="E5" s="163"/>
      <c r="F5" s="163"/>
      <c r="G5" s="45"/>
      <c r="H5" s="20"/>
    </row>
    <row r="6" spans="1:8">
      <c r="A6" s="163" t="s">
        <v>20</v>
      </c>
      <c r="B6" s="163"/>
      <c r="C6" s="163"/>
      <c r="D6" s="163"/>
      <c r="E6" s="163"/>
      <c r="F6" s="163"/>
      <c r="G6" s="45"/>
      <c r="H6" s="20"/>
    </row>
    <row r="7" spans="1:8">
      <c r="A7" s="21"/>
      <c r="B7" s="21"/>
      <c r="C7" s="21"/>
      <c r="D7" s="21"/>
      <c r="E7" s="169" t="s">
        <v>74</v>
      </c>
      <c r="F7" s="169"/>
      <c r="G7" s="21"/>
      <c r="H7" s="20"/>
    </row>
    <row r="8" spans="1:8" ht="18" customHeight="1">
      <c r="A8" s="170" t="s">
        <v>10</v>
      </c>
      <c r="B8" s="172" t="s">
        <v>9</v>
      </c>
      <c r="C8" s="174" t="s">
        <v>25</v>
      </c>
      <c r="D8" s="170" t="s">
        <v>220</v>
      </c>
      <c r="E8" s="177" t="s">
        <v>21</v>
      </c>
      <c r="F8" s="178"/>
      <c r="G8" s="20"/>
      <c r="H8" s="20"/>
    </row>
    <row r="9" spans="1:8" ht="39" customHeight="1">
      <c r="A9" s="171"/>
      <c r="B9" s="173"/>
      <c r="C9" s="175"/>
      <c r="D9" s="176"/>
      <c r="E9" s="46" t="s">
        <v>22</v>
      </c>
      <c r="F9" s="47" t="s">
        <v>23</v>
      </c>
      <c r="G9" s="20"/>
      <c r="H9" s="20"/>
    </row>
    <row r="10" spans="1:8" s="119" customFormat="1" ht="33" customHeight="1">
      <c r="A10" s="46" t="s">
        <v>1</v>
      </c>
      <c r="B10" s="120" t="s">
        <v>26</v>
      </c>
      <c r="C10" s="59">
        <f>C11</f>
        <v>848500000</v>
      </c>
      <c r="D10" s="59">
        <f>D11</f>
        <v>212125000</v>
      </c>
      <c r="E10" s="107">
        <f>E11</f>
        <v>0.25</v>
      </c>
      <c r="F10" s="117"/>
      <c r="G10" s="118"/>
      <c r="H10" s="118"/>
    </row>
    <row r="11" spans="1:8" ht="15.75" customHeight="1">
      <c r="A11" s="48">
        <v>1</v>
      </c>
      <c r="B11" s="29" t="s">
        <v>27</v>
      </c>
      <c r="C11" s="54">
        <f>C13+C15</f>
        <v>848500000</v>
      </c>
      <c r="D11" s="54">
        <f>D13+D15</f>
        <v>212125000</v>
      </c>
      <c r="E11" s="61">
        <f>E13</f>
        <v>0.25</v>
      </c>
      <c r="F11" s="55"/>
      <c r="G11" s="20"/>
      <c r="H11" s="20"/>
    </row>
    <row r="12" spans="1:8" ht="15.75" customHeight="1">
      <c r="A12" s="28" t="s">
        <v>28</v>
      </c>
      <c r="B12" s="29" t="s">
        <v>29</v>
      </c>
      <c r="C12" s="54"/>
      <c r="D12" s="55"/>
      <c r="E12" s="62"/>
      <c r="F12" s="55"/>
      <c r="G12" s="20"/>
      <c r="H12" s="20"/>
    </row>
    <row r="13" spans="1:8" ht="15.75" customHeight="1">
      <c r="A13" s="28"/>
      <c r="B13" s="29" t="s">
        <v>49</v>
      </c>
      <c r="C13" s="56">
        <v>718500000</v>
      </c>
      <c r="D13" s="57">
        <f>C13/4</f>
        <v>179625000</v>
      </c>
      <c r="E13" s="60">
        <f>D13/C13*100%</f>
        <v>0.25</v>
      </c>
      <c r="F13" s="60"/>
      <c r="G13" s="20"/>
      <c r="H13" s="20"/>
    </row>
    <row r="14" spans="1:8" ht="15.75" customHeight="1">
      <c r="A14" s="28" t="s">
        <v>30</v>
      </c>
      <c r="B14" s="29" t="s">
        <v>31</v>
      </c>
      <c r="C14" s="56"/>
      <c r="D14" s="57"/>
      <c r="E14" s="60"/>
      <c r="F14" s="57"/>
      <c r="G14" s="20"/>
      <c r="H14" s="20"/>
    </row>
    <row r="15" spans="1:8" ht="15.75" customHeight="1">
      <c r="A15" s="48">
        <v>2</v>
      </c>
      <c r="B15" s="29" t="s">
        <v>216</v>
      </c>
      <c r="C15" s="56">
        <v>130000000</v>
      </c>
      <c r="D15" s="57">
        <f t="shared" ref="D15" si="0">C15/4</f>
        <v>32500000</v>
      </c>
      <c r="E15" s="60">
        <f t="shared" ref="E15" si="1">D15/C15*100%</f>
        <v>0.25</v>
      </c>
      <c r="F15" s="57"/>
      <c r="G15" s="20"/>
      <c r="H15" s="20"/>
    </row>
    <row r="16" spans="1:8" ht="15.75" customHeight="1">
      <c r="A16" s="28" t="s">
        <v>32</v>
      </c>
      <c r="B16" s="29" t="s">
        <v>33</v>
      </c>
      <c r="C16" s="56"/>
      <c r="D16" s="57"/>
      <c r="E16" s="57"/>
      <c r="F16" s="57"/>
      <c r="G16" s="20"/>
      <c r="H16" s="20"/>
    </row>
    <row r="17" spans="1:8" ht="15.75" customHeight="1">
      <c r="A17" s="28" t="s">
        <v>34</v>
      </c>
      <c r="B17" s="29" t="s">
        <v>50</v>
      </c>
      <c r="C17" s="56"/>
      <c r="D17" s="57"/>
      <c r="E17" s="57"/>
      <c r="F17" s="57"/>
      <c r="G17" s="20"/>
      <c r="H17" s="20"/>
    </row>
    <row r="18" spans="1:8" ht="15.75" customHeight="1">
      <c r="A18" s="28" t="s">
        <v>35</v>
      </c>
      <c r="B18" s="29" t="s">
        <v>36</v>
      </c>
      <c r="C18" s="56"/>
      <c r="D18" s="57"/>
      <c r="E18" s="57"/>
      <c r="F18" s="57"/>
      <c r="G18" s="20"/>
      <c r="H18" s="20"/>
    </row>
    <row r="19" spans="1:8" ht="15.75" customHeight="1">
      <c r="A19" s="28" t="s">
        <v>37</v>
      </c>
      <c r="B19" s="29" t="s">
        <v>11</v>
      </c>
      <c r="C19" s="56"/>
      <c r="D19" s="57"/>
      <c r="E19" s="57"/>
      <c r="F19" s="57"/>
      <c r="G19" s="20"/>
      <c r="H19" s="20"/>
    </row>
    <row r="20" spans="1:8" ht="15.75" customHeight="1">
      <c r="A20" s="28" t="s">
        <v>34</v>
      </c>
      <c r="B20" s="49" t="s">
        <v>38</v>
      </c>
      <c r="C20" s="56"/>
      <c r="D20" s="57"/>
      <c r="E20" s="57"/>
      <c r="F20" s="57"/>
      <c r="G20" s="20"/>
      <c r="H20" s="20"/>
    </row>
    <row r="21" spans="1:8" ht="15.75" customHeight="1">
      <c r="A21" s="28" t="s">
        <v>35</v>
      </c>
      <c r="B21" s="29" t="s">
        <v>39</v>
      </c>
      <c r="C21" s="56"/>
      <c r="D21" s="57"/>
      <c r="E21" s="57"/>
      <c r="F21" s="57"/>
      <c r="G21" s="20"/>
      <c r="H21" s="20"/>
    </row>
    <row r="22" spans="1:8" ht="15.75" customHeight="1">
      <c r="A22" s="48">
        <v>3</v>
      </c>
      <c r="B22" s="29" t="s">
        <v>40</v>
      </c>
      <c r="C22" s="56"/>
      <c r="D22" s="57"/>
      <c r="E22" s="57"/>
      <c r="F22" s="57"/>
      <c r="G22" s="20"/>
      <c r="H22" s="20"/>
    </row>
    <row r="23" spans="1:8" ht="15.75" customHeight="1">
      <c r="A23" s="28" t="s">
        <v>41</v>
      </c>
      <c r="B23" s="29" t="s">
        <v>29</v>
      </c>
      <c r="C23" s="57"/>
      <c r="D23" s="57"/>
      <c r="E23" s="57"/>
      <c r="F23" s="57"/>
      <c r="G23" s="20"/>
      <c r="H23" s="20"/>
    </row>
    <row r="24" spans="1:8" ht="15.75" customHeight="1">
      <c r="A24" s="28" t="s">
        <v>42</v>
      </c>
      <c r="B24" s="29" t="s">
        <v>31</v>
      </c>
      <c r="C24" s="56"/>
      <c r="D24" s="57"/>
      <c r="E24" s="57"/>
      <c r="F24" s="57"/>
      <c r="G24" s="20"/>
      <c r="H24" s="20"/>
    </row>
    <row r="25" spans="1:8" s="43" customFormat="1" ht="15.75" customHeight="1">
      <c r="A25" s="52" t="s">
        <v>5</v>
      </c>
      <c r="B25" s="27" t="s">
        <v>43</v>
      </c>
      <c r="C25" s="58"/>
      <c r="D25" s="59"/>
      <c r="E25" s="59"/>
      <c r="F25" s="59"/>
      <c r="G25" s="19"/>
      <c r="H25" s="19"/>
    </row>
    <row r="26" spans="1:8" ht="15.75" customHeight="1">
      <c r="A26" s="48">
        <v>1</v>
      </c>
      <c r="B26" s="29" t="s">
        <v>11</v>
      </c>
      <c r="C26" s="56"/>
      <c r="D26" s="57"/>
      <c r="E26" s="57"/>
      <c r="F26" s="57"/>
      <c r="G26" s="20"/>
      <c r="H26" s="20"/>
    </row>
    <row r="27" spans="1:8" s="99" customFormat="1" ht="16.899999999999999" customHeight="1">
      <c r="A27" s="94" t="s">
        <v>28</v>
      </c>
      <c r="B27" s="95" t="s">
        <v>38</v>
      </c>
      <c r="C27" s="96">
        <f>C28+C46+C90</f>
        <v>10694355618</v>
      </c>
      <c r="D27" s="96">
        <f>D28+D46+D90</f>
        <v>2612671154.5</v>
      </c>
      <c r="E27" s="105">
        <f>D27/C27*100%</f>
        <v>0.24430374749297962</v>
      </c>
      <c r="F27" s="97"/>
      <c r="G27" s="137"/>
      <c r="H27" s="98"/>
    </row>
    <row r="28" spans="1:8" ht="16.899999999999999" customHeight="1">
      <c r="A28" s="65"/>
      <c r="B28" s="72" t="s">
        <v>82</v>
      </c>
      <c r="C28" s="73">
        <f>C29+C34+C41+C33</f>
        <v>8111645618</v>
      </c>
      <c r="D28" s="73">
        <f>D29+D34+D41+D33</f>
        <v>2027911404.5</v>
      </c>
      <c r="E28" s="60"/>
      <c r="F28" s="57"/>
      <c r="G28" s="20"/>
      <c r="H28" s="20"/>
    </row>
    <row r="29" spans="1:8" s="71" customFormat="1" ht="16.899999999999999" customHeight="1">
      <c r="A29" s="89">
        <v>6000</v>
      </c>
      <c r="B29" s="75" t="s">
        <v>81</v>
      </c>
      <c r="C29" s="76">
        <f>C30+C31+C32</f>
        <v>4690662000</v>
      </c>
      <c r="D29" s="76">
        <f>D30+D31+D32</f>
        <v>1172665500</v>
      </c>
      <c r="E29" s="106"/>
      <c r="F29" s="69"/>
      <c r="G29" s="136"/>
      <c r="H29" s="70"/>
    </row>
    <row r="30" spans="1:8" ht="16.899999999999999" customHeight="1">
      <c r="A30" s="77">
        <v>6001</v>
      </c>
      <c r="B30" s="66" t="s">
        <v>83</v>
      </c>
      <c r="C30" s="63">
        <v>4470201600</v>
      </c>
      <c r="D30" s="57">
        <f>C30/4</f>
        <v>1117550400</v>
      </c>
      <c r="E30" s="60"/>
      <c r="F30" s="57"/>
      <c r="G30" s="38"/>
      <c r="H30" s="20"/>
    </row>
    <row r="31" spans="1:8" ht="16.899999999999999" customHeight="1">
      <c r="A31" s="78">
        <v>6003</v>
      </c>
      <c r="B31" s="66" t="s">
        <v>84</v>
      </c>
      <c r="C31" s="63">
        <v>107101200</v>
      </c>
      <c r="D31" s="57">
        <f t="shared" ref="D31:D89" si="2">C31/4</f>
        <v>26775300</v>
      </c>
      <c r="E31" s="60"/>
      <c r="F31" s="57"/>
      <c r="G31" s="20"/>
      <c r="H31" s="20"/>
    </row>
    <row r="32" spans="1:8" ht="16.899999999999999" customHeight="1">
      <c r="A32" s="78">
        <v>6051</v>
      </c>
      <c r="B32" s="66" t="s">
        <v>154</v>
      </c>
      <c r="C32" s="63">
        <v>113359200</v>
      </c>
      <c r="D32" s="57">
        <f t="shared" si="2"/>
        <v>28339800</v>
      </c>
      <c r="E32" s="60"/>
      <c r="F32" s="57"/>
      <c r="G32" s="20"/>
      <c r="H32" s="20"/>
    </row>
    <row r="33" spans="1:8" ht="16.899999999999999" customHeight="1">
      <c r="A33" s="67"/>
      <c r="B33" s="66" t="s">
        <v>85</v>
      </c>
      <c r="C33" s="93">
        <v>0</v>
      </c>
      <c r="D33" s="57">
        <f t="shared" si="2"/>
        <v>0</v>
      </c>
      <c r="E33" s="60"/>
      <c r="F33" s="57"/>
      <c r="G33" s="20"/>
      <c r="H33" s="20"/>
    </row>
    <row r="34" spans="1:8" s="71" customFormat="1" ht="16.899999999999999" customHeight="1">
      <c r="A34" s="90">
        <v>6100</v>
      </c>
      <c r="B34" s="79" t="s">
        <v>80</v>
      </c>
      <c r="C34" s="76">
        <f>SUM(C35:C40)</f>
        <v>2081248092</v>
      </c>
      <c r="D34" s="76">
        <f>SUM(D35:D40)</f>
        <v>520312023</v>
      </c>
      <c r="E34" s="106"/>
      <c r="F34" s="69"/>
      <c r="G34" s="70"/>
      <c r="H34" s="70"/>
    </row>
    <row r="35" spans="1:8" ht="16.899999999999999" customHeight="1">
      <c r="A35" s="77">
        <v>6101</v>
      </c>
      <c r="B35" s="66" t="s">
        <v>86</v>
      </c>
      <c r="C35" s="64">
        <v>72414000</v>
      </c>
      <c r="D35" s="57">
        <f t="shared" si="2"/>
        <v>18103500</v>
      </c>
      <c r="E35" s="60"/>
      <c r="F35" s="57"/>
      <c r="G35" s="20"/>
      <c r="H35" s="20"/>
    </row>
    <row r="36" spans="1:8" ht="16.899999999999999" customHeight="1">
      <c r="A36" s="77">
        <v>6107</v>
      </c>
      <c r="B36" s="66" t="s">
        <v>87</v>
      </c>
      <c r="C36" s="64">
        <v>7152000</v>
      </c>
      <c r="D36" s="57">
        <f t="shared" si="2"/>
        <v>1788000</v>
      </c>
      <c r="E36" s="60"/>
      <c r="F36" s="57"/>
      <c r="G36" s="20"/>
      <c r="H36" s="20"/>
    </row>
    <row r="37" spans="1:8" ht="16.899999999999999" customHeight="1">
      <c r="A37" s="78">
        <v>6112</v>
      </c>
      <c r="B37" s="66" t="s">
        <v>88</v>
      </c>
      <c r="C37" s="63">
        <v>1264167852</v>
      </c>
      <c r="D37" s="57">
        <f t="shared" si="2"/>
        <v>316041963</v>
      </c>
      <c r="E37" s="60"/>
      <c r="F37" s="57"/>
      <c r="G37" s="20"/>
      <c r="H37" s="20"/>
    </row>
    <row r="38" spans="1:8" ht="16.899999999999999" customHeight="1">
      <c r="A38" s="78">
        <v>6113</v>
      </c>
      <c r="B38" s="66" t="s">
        <v>89</v>
      </c>
      <c r="C38" s="64">
        <v>8940000</v>
      </c>
      <c r="D38" s="57">
        <f t="shared" si="2"/>
        <v>2235000</v>
      </c>
      <c r="E38" s="60"/>
      <c r="F38" s="57"/>
      <c r="G38" s="20"/>
      <c r="H38" s="20"/>
    </row>
    <row r="39" spans="1:8" ht="16.899999999999999" customHeight="1">
      <c r="A39" s="78">
        <v>6115</v>
      </c>
      <c r="B39" s="66" t="s">
        <v>90</v>
      </c>
      <c r="C39" s="64">
        <v>672506136</v>
      </c>
      <c r="D39" s="57">
        <f t="shared" si="2"/>
        <v>168126534</v>
      </c>
      <c r="E39" s="60"/>
      <c r="F39" s="57"/>
      <c r="G39" s="20"/>
      <c r="H39" s="20"/>
    </row>
    <row r="40" spans="1:8" ht="16.899999999999999" customHeight="1">
      <c r="A40" s="77">
        <v>6117</v>
      </c>
      <c r="B40" s="66" t="s">
        <v>155</v>
      </c>
      <c r="C40" s="64">
        <v>56068104</v>
      </c>
      <c r="D40" s="57">
        <f t="shared" si="2"/>
        <v>14017026</v>
      </c>
      <c r="E40" s="60"/>
      <c r="F40" s="57"/>
      <c r="G40" s="20"/>
      <c r="H40" s="20"/>
    </row>
    <row r="41" spans="1:8" s="71" customFormat="1" ht="16.899999999999999" customHeight="1">
      <c r="A41" s="90">
        <v>6300</v>
      </c>
      <c r="B41" s="79" t="s">
        <v>78</v>
      </c>
      <c r="C41" s="76">
        <f>SUM(C42:C45)</f>
        <v>1339735526</v>
      </c>
      <c r="D41" s="76">
        <f>SUM(D42:D45)</f>
        <v>334933881.5</v>
      </c>
      <c r="E41" s="106"/>
      <c r="F41" s="69"/>
      <c r="G41" s="70"/>
      <c r="H41" s="70"/>
    </row>
    <row r="42" spans="1:8" ht="16.899999999999999" customHeight="1">
      <c r="A42" s="77">
        <v>6301</v>
      </c>
      <c r="B42" s="66" t="s">
        <v>79</v>
      </c>
      <c r="C42" s="63">
        <v>1004163686</v>
      </c>
      <c r="D42" s="57">
        <f t="shared" si="2"/>
        <v>251040921.5</v>
      </c>
      <c r="E42" s="60"/>
      <c r="F42" s="57"/>
      <c r="G42" s="20"/>
      <c r="H42" s="20"/>
    </row>
    <row r="43" spans="1:8" ht="16.899999999999999" customHeight="1">
      <c r="A43" s="77">
        <v>6302</v>
      </c>
      <c r="B43" s="66" t="s">
        <v>75</v>
      </c>
      <c r="C43" s="63">
        <v>167785920</v>
      </c>
      <c r="D43" s="57">
        <f t="shared" si="2"/>
        <v>41946480</v>
      </c>
      <c r="E43" s="60"/>
      <c r="F43" s="57"/>
      <c r="G43" s="20"/>
      <c r="H43" s="20"/>
    </row>
    <row r="44" spans="1:8" ht="16.899999999999999" customHeight="1">
      <c r="A44" s="77">
        <v>6303</v>
      </c>
      <c r="B44" s="66" t="s">
        <v>199</v>
      </c>
      <c r="C44" s="63">
        <v>111857280</v>
      </c>
      <c r="D44" s="57">
        <f t="shared" si="2"/>
        <v>27964320</v>
      </c>
      <c r="E44" s="60"/>
      <c r="F44" s="57"/>
      <c r="G44" s="20"/>
      <c r="H44" s="20"/>
    </row>
    <row r="45" spans="1:8" ht="16.899999999999999" customHeight="1">
      <c r="A45" s="77">
        <v>6304</v>
      </c>
      <c r="B45" s="66" t="s">
        <v>77</v>
      </c>
      <c r="C45" s="63">
        <v>55928640</v>
      </c>
      <c r="D45" s="57">
        <f t="shared" si="2"/>
        <v>13982160</v>
      </c>
      <c r="E45" s="60"/>
      <c r="F45" s="57"/>
      <c r="G45" s="20"/>
      <c r="H45" s="20"/>
    </row>
    <row r="46" spans="1:8" s="43" customFormat="1" ht="16.899999999999999" customHeight="1">
      <c r="A46" s="83"/>
      <c r="B46" s="68" t="s">
        <v>94</v>
      </c>
      <c r="C46" s="80">
        <f>C47+C49+C51+C54+C58+C63+C69+C74+C80+C84</f>
        <v>2424039000</v>
      </c>
      <c r="D46" s="80">
        <f>D47+D49+D51+D54+D58+D63+D69+D74+D80+D84</f>
        <v>584759750</v>
      </c>
      <c r="E46" s="107"/>
      <c r="F46" s="59"/>
      <c r="G46" s="92"/>
      <c r="H46" s="19"/>
    </row>
    <row r="47" spans="1:8" s="71" customFormat="1" ht="16.899999999999999" customHeight="1">
      <c r="A47" s="88">
        <v>6250</v>
      </c>
      <c r="B47" s="86" t="s">
        <v>156</v>
      </c>
      <c r="C47" s="87">
        <f>SUM(C48:C48)</f>
        <v>9900000</v>
      </c>
      <c r="D47" s="87">
        <f>SUM(D48:D48)</f>
        <v>2475000</v>
      </c>
      <c r="E47" s="106"/>
      <c r="F47" s="69"/>
      <c r="G47" s="70"/>
      <c r="H47" s="70"/>
    </row>
    <row r="48" spans="1:8" ht="16.899999999999999" customHeight="1">
      <c r="A48" s="81">
        <v>6299</v>
      </c>
      <c r="B48" s="66" t="s">
        <v>157</v>
      </c>
      <c r="C48" s="64">
        <v>9900000</v>
      </c>
      <c r="D48" s="57">
        <f t="shared" si="2"/>
        <v>2475000</v>
      </c>
      <c r="E48" s="60"/>
      <c r="F48" s="57"/>
      <c r="G48" s="38"/>
      <c r="H48" s="20"/>
    </row>
    <row r="49" spans="1:8" s="71" customFormat="1" ht="16.899999999999999" customHeight="1">
      <c r="A49" s="88">
        <v>6400</v>
      </c>
      <c r="B49" s="86" t="s">
        <v>82</v>
      </c>
      <c r="C49" s="87">
        <f>SUM(C50:C50)</f>
        <v>85000000</v>
      </c>
      <c r="D49" s="87">
        <f>SUM(D50:D50)</f>
        <v>0</v>
      </c>
      <c r="E49" s="106"/>
      <c r="F49" s="69"/>
      <c r="G49" s="70"/>
      <c r="H49" s="70"/>
    </row>
    <row r="50" spans="1:8" ht="16.899999999999999" customHeight="1">
      <c r="A50" s="81">
        <v>6449</v>
      </c>
      <c r="B50" s="66" t="s">
        <v>95</v>
      </c>
      <c r="C50" s="64">
        <v>85000000</v>
      </c>
      <c r="D50" s="57">
        <v>0</v>
      </c>
      <c r="E50" s="60"/>
      <c r="F50" s="57"/>
      <c r="G50" s="38"/>
      <c r="H50" s="20"/>
    </row>
    <row r="51" spans="1:8" ht="16.899999999999999" customHeight="1">
      <c r="A51" s="88">
        <v>6500</v>
      </c>
      <c r="B51" s="86" t="s">
        <v>96</v>
      </c>
      <c r="C51" s="87">
        <f>SUM(C52:C53)</f>
        <v>243600000</v>
      </c>
      <c r="D51" s="87">
        <f>SUM(D52:D53)</f>
        <v>60900000</v>
      </c>
      <c r="E51" s="60"/>
      <c r="F51" s="57"/>
      <c r="G51" s="20"/>
      <c r="H51" s="20"/>
    </row>
    <row r="52" spans="1:8" ht="16.899999999999999" customHeight="1">
      <c r="A52" s="78">
        <v>6501</v>
      </c>
      <c r="B52" s="66" t="s">
        <v>98</v>
      </c>
      <c r="C52" s="63">
        <v>240000000</v>
      </c>
      <c r="D52" s="57">
        <f t="shared" si="2"/>
        <v>60000000</v>
      </c>
      <c r="E52" s="60"/>
      <c r="F52" s="57"/>
      <c r="G52" s="20"/>
      <c r="H52" s="20"/>
    </row>
    <row r="53" spans="1:8" ht="16.899999999999999" customHeight="1">
      <c r="A53" s="77">
        <v>6504</v>
      </c>
      <c r="B53" s="66" t="s">
        <v>97</v>
      </c>
      <c r="C53" s="63">
        <v>3600000</v>
      </c>
      <c r="D53" s="57">
        <f t="shared" si="2"/>
        <v>900000</v>
      </c>
      <c r="E53" s="60"/>
      <c r="F53" s="57"/>
      <c r="G53" s="20"/>
      <c r="H53" s="20"/>
    </row>
    <row r="54" spans="1:8" s="71" customFormat="1" ht="16.899999999999999" customHeight="1">
      <c r="A54" s="90">
        <v>6550</v>
      </c>
      <c r="B54" s="79" t="s">
        <v>99</v>
      </c>
      <c r="C54" s="87">
        <f>SUM(C55:C57)</f>
        <v>357049000</v>
      </c>
      <c r="D54" s="87">
        <f>SUM(D55:D57)</f>
        <v>89262250</v>
      </c>
      <c r="E54" s="106"/>
      <c r="F54" s="69"/>
      <c r="G54" s="70"/>
      <c r="H54" s="70"/>
    </row>
    <row r="55" spans="1:8" ht="16.899999999999999" customHeight="1">
      <c r="A55" s="77">
        <v>6551</v>
      </c>
      <c r="B55" s="66" t="s">
        <v>100</v>
      </c>
      <c r="C55" s="63">
        <f>24000000+52800000</f>
        <v>76800000</v>
      </c>
      <c r="D55" s="57">
        <f t="shared" si="2"/>
        <v>19200000</v>
      </c>
      <c r="E55" s="60"/>
      <c r="F55" s="57"/>
      <c r="G55" s="20"/>
      <c r="H55" s="20"/>
    </row>
    <row r="56" spans="1:8" ht="16.899999999999999" customHeight="1">
      <c r="A56" s="77">
        <v>6552</v>
      </c>
      <c r="B56" s="66" t="s">
        <v>200</v>
      </c>
      <c r="C56" s="63">
        <v>35000000</v>
      </c>
      <c r="D56" s="57">
        <f t="shared" si="2"/>
        <v>8750000</v>
      </c>
      <c r="E56" s="60"/>
      <c r="F56" s="57"/>
      <c r="G56" s="20"/>
      <c r="H56" s="20"/>
    </row>
    <row r="57" spans="1:8" ht="16.899999999999999" customHeight="1">
      <c r="A57" s="77">
        <v>6599</v>
      </c>
      <c r="B57" s="66" t="s">
        <v>101</v>
      </c>
      <c r="C57" s="63">
        <f>357049000-C55-C56</f>
        <v>245249000</v>
      </c>
      <c r="D57" s="57">
        <f t="shared" si="2"/>
        <v>61312250</v>
      </c>
      <c r="E57" s="60"/>
      <c r="F57" s="57"/>
      <c r="G57" s="20"/>
      <c r="H57" s="20"/>
    </row>
    <row r="58" spans="1:8" s="71" customFormat="1" ht="16.899999999999999" customHeight="1">
      <c r="A58" s="88">
        <v>6600</v>
      </c>
      <c r="B58" s="79" t="s">
        <v>102</v>
      </c>
      <c r="C58" s="87">
        <f>SUM(C59:C62)</f>
        <v>32120000</v>
      </c>
      <c r="D58" s="87">
        <f>SUM(D59:D62)</f>
        <v>8030000</v>
      </c>
      <c r="E58" s="106"/>
      <c r="F58" s="69"/>
      <c r="G58" s="70"/>
      <c r="H58" s="70"/>
    </row>
    <row r="59" spans="1:8" ht="16.899999999999999" customHeight="1">
      <c r="A59" s="78">
        <v>6601</v>
      </c>
      <c r="B59" s="66" t="s">
        <v>103</v>
      </c>
      <c r="C59" s="63">
        <v>14400000</v>
      </c>
      <c r="D59" s="57">
        <f t="shared" si="2"/>
        <v>3600000</v>
      </c>
      <c r="E59" s="60"/>
      <c r="F59" s="57"/>
      <c r="G59" s="20"/>
      <c r="H59" s="20"/>
    </row>
    <row r="60" spans="1:8" ht="16.899999999999999" customHeight="1">
      <c r="A60" s="77">
        <v>6605</v>
      </c>
      <c r="B60" s="66" t="s">
        <v>104</v>
      </c>
      <c r="C60" s="63">
        <f>660000*12</f>
        <v>7920000</v>
      </c>
      <c r="D60" s="57">
        <f t="shared" si="2"/>
        <v>1980000</v>
      </c>
      <c r="E60" s="60"/>
      <c r="F60" s="57"/>
      <c r="G60" s="20"/>
      <c r="H60" s="20"/>
    </row>
    <row r="61" spans="1:8" ht="16.899999999999999" customHeight="1">
      <c r="A61" s="77">
        <v>6618</v>
      </c>
      <c r="B61" s="66" t="s">
        <v>105</v>
      </c>
      <c r="C61" s="63">
        <f>400000*12</f>
        <v>4800000</v>
      </c>
      <c r="D61" s="57">
        <f t="shared" si="2"/>
        <v>1200000</v>
      </c>
      <c r="E61" s="60"/>
      <c r="F61" s="57"/>
      <c r="G61" s="20"/>
      <c r="H61" s="20"/>
    </row>
    <row r="62" spans="1:8" ht="16.899999999999999" customHeight="1">
      <c r="A62" s="77">
        <v>6649</v>
      </c>
      <c r="B62" s="66" t="s">
        <v>53</v>
      </c>
      <c r="C62" s="63">
        <v>5000000</v>
      </c>
      <c r="D62" s="57">
        <f t="shared" si="2"/>
        <v>1250000</v>
      </c>
      <c r="E62" s="60"/>
      <c r="F62" s="57"/>
      <c r="G62" s="20"/>
      <c r="H62" s="20"/>
    </row>
    <row r="63" spans="1:8" s="71" customFormat="1" ht="16.899999999999999" customHeight="1">
      <c r="A63" s="88">
        <v>6700</v>
      </c>
      <c r="B63" s="79" t="s">
        <v>106</v>
      </c>
      <c r="C63" s="87">
        <f>SUM(C64:C68)</f>
        <v>87000000</v>
      </c>
      <c r="D63" s="87">
        <f>SUM(D64:D68)</f>
        <v>21750000</v>
      </c>
      <c r="E63" s="106"/>
      <c r="F63" s="69"/>
      <c r="G63" s="70"/>
      <c r="H63" s="70"/>
    </row>
    <row r="64" spans="1:8" ht="16.899999999999999" customHeight="1">
      <c r="A64" s="78">
        <v>6701</v>
      </c>
      <c r="B64" s="66" t="s">
        <v>107</v>
      </c>
      <c r="C64" s="63">
        <v>30000000</v>
      </c>
      <c r="D64" s="57">
        <f t="shared" si="2"/>
        <v>7500000</v>
      </c>
      <c r="E64" s="60"/>
      <c r="F64" s="57"/>
      <c r="G64" s="20"/>
      <c r="H64" s="20"/>
    </row>
    <row r="65" spans="1:8" ht="16.899999999999999" customHeight="1">
      <c r="A65" s="78">
        <v>6702</v>
      </c>
      <c r="B65" s="66" t="s">
        <v>108</v>
      </c>
      <c r="C65" s="63">
        <v>20000000</v>
      </c>
      <c r="D65" s="57">
        <f t="shared" si="2"/>
        <v>5000000</v>
      </c>
      <c r="E65" s="60"/>
      <c r="F65" s="57"/>
      <c r="G65" s="20"/>
      <c r="H65" s="20"/>
    </row>
    <row r="66" spans="1:8" ht="16.899999999999999" customHeight="1">
      <c r="A66" s="78">
        <v>6703</v>
      </c>
      <c r="B66" s="66" t="s">
        <v>109</v>
      </c>
      <c r="C66" s="63">
        <v>10000000</v>
      </c>
      <c r="D66" s="57">
        <f t="shared" si="2"/>
        <v>2500000</v>
      </c>
      <c r="E66" s="60"/>
      <c r="F66" s="57"/>
      <c r="G66" s="20"/>
      <c r="H66" s="20"/>
    </row>
    <row r="67" spans="1:8" ht="16.899999999999999" customHeight="1">
      <c r="A67" s="78">
        <v>6704</v>
      </c>
      <c r="B67" s="66" t="s">
        <v>110</v>
      </c>
      <c r="C67" s="63">
        <f>1000000*12</f>
        <v>12000000</v>
      </c>
      <c r="D67" s="57">
        <f t="shared" si="2"/>
        <v>3000000</v>
      </c>
      <c r="E67" s="60"/>
      <c r="F67" s="57"/>
      <c r="G67" s="20"/>
      <c r="H67" s="20"/>
    </row>
    <row r="68" spans="1:8" ht="16.899999999999999" customHeight="1">
      <c r="A68" s="78">
        <v>6749</v>
      </c>
      <c r="B68" s="66" t="s">
        <v>111</v>
      </c>
      <c r="C68" s="63">
        <v>15000000</v>
      </c>
      <c r="D68" s="57">
        <f t="shared" si="2"/>
        <v>3750000</v>
      </c>
      <c r="E68" s="60"/>
      <c r="F68" s="57"/>
      <c r="G68" s="20"/>
      <c r="H68" s="20"/>
    </row>
    <row r="69" spans="1:8" s="71" customFormat="1" ht="16.899999999999999" customHeight="1">
      <c r="A69" s="88">
        <v>6750</v>
      </c>
      <c r="B69" s="79" t="s">
        <v>112</v>
      </c>
      <c r="C69" s="87">
        <f>SUM(C70:C73)</f>
        <v>327000000</v>
      </c>
      <c r="D69" s="87">
        <f>SUM(D70:D73)</f>
        <v>81750000</v>
      </c>
      <c r="E69" s="106"/>
      <c r="F69" s="69"/>
      <c r="G69" s="70"/>
      <c r="H69" s="70"/>
    </row>
    <row r="70" spans="1:8" ht="16.899999999999999" customHeight="1">
      <c r="A70" s="77">
        <v>6751</v>
      </c>
      <c r="B70" s="66" t="s">
        <v>113</v>
      </c>
      <c r="C70" s="63">
        <v>17000000</v>
      </c>
      <c r="D70" s="57">
        <f t="shared" si="2"/>
        <v>4250000</v>
      </c>
      <c r="E70" s="60"/>
      <c r="F70" s="57"/>
      <c r="G70" s="20"/>
      <c r="H70" s="20"/>
    </row>
    <row r="71" spans="1:8" ht="16.899999999999999" customHeight="1">
      <c r="A71" s="77">
        <v>6757</v>
      </c>
      <c r="B71" s="66" t="s">
        <v>114</v>
      </c>
      <c r="C71" s="63">
        <f>48000000+18000000+36000000+108000000</f>
        <v>210000000</v>
      </c>
      <c r="D71" s="57">
        <f t="shared" si="2"/>
        <v>52500000</v>
      </c>
      <c r="E71" s="60"/>
      <c r="F71" s="57"/>
      <c r="G71" s="20"/>
      <c r="H71" s="20"/>
    </row>
    <row r="72" spans="1:8" ht="16.899999999999999" customHeight="1">
      <c r="A72" s="77">
        <v>6758</v>
      </c>
      <c r="B72" s="66" t="s">
        <v>115</v>
      </c>
      <c r="C72" s="63">
        <v>10000000</v>
      </c>
      <c r="D72" s="57">
        <f t="shared" si="2"/>
        <v>2500000</v>
      </c>
      <c r="E72" s="60"/>
      <c r="F72" s="57"/>
      <c r="G72" s="20"/>
      <c r="H72" s="20"/>
    </row>
    <row r="73" spans="1:8" ht="16.899999999999999" customHeight="1">
      <c r="A73" s="77">
        <v>6799</v>
      </c>
      <c r="B73" s="66" t="s">
        <v>111</v>
      </c>
      <c r="C73" s="63">
        <v>90000000</v>
      </c>
      <c r="D73" s="57">
        <f t="shared" si="2"/>
        <v>22500000</v>
      </c>
      <c r="E73" s="60"/>
      <c r="F73" s="57"/>
      <c r="G73" s="20"/>
      <c r="H73" s="20"/>
    </row>
    <row r="74" spans="1:8" s="71" customFormat="1" ht="16.899999999999999" customHeight="1">
      <c r="A74" s="88">
        <v>6900</v>
      </c>
      <c r="B74" s="79" t="s">
        <v>116</v>
      </c>
      <c r="C74" s="87">
        <f>SUM(C75:C79)</f>
        <v>454000000</v>
      </c>
      <c r="D74" s="87">
        <f>SUM(D75:D79)</f>
        <v>113500000</v>
      </c>
      <c r="E74" s="106"/>
      <c r="F74" s="69"/>
      <c r="G74" s="70"/>
      <c r="H74" s="70"/>
    </row>
    <row r="75" spans="1:8" ht="16.899999999999999" customHeight="1">
      <c r="A75" s="78">
        <v>6907</v>
      </c>
      <c r="B75" s="66" t="s">
        <v>158</v>
      </c>
      <c r="C75" s="63">
        <v>60000000</v>
      </c>
      <c r="D75" s="57">
        <f t="shared" si="2"/>
        <v>15000000</v>
      </c>
      <c r="E75" s="60"/>
      <c r="F75" s="57"/>
      <c r="G75" s="20"/>
      <c r="H75" s="20"/>
    </row>
    <row r="76" spans="1:8" ht="16.899999999999999" customHeight="1">
      <c r="A76" s="78">
        <v>6912</v>
      </c>
      <c r="B76" s="66" t="s">
        <v>119</v>
      </c>
      <c r="C76" s="63">
        <f>5000000*12</f>
        <v>60000000</v>
      </c>
      <c r="D76" s="57">
        <f t="shared" si="2"/>
        <v>15000000</v>
      </c>
      <c r="E76" s="60"/>
      <c r="F76" s="57"/>
      <c r="G76" s="20"/>
      <c r="H76" s="20"/>
    </row>
    <row r="77" spans="1:8" ht="16.899999999999999" customHeight="1">
      <c r="A77" s="77">
        <v>6913</v>
      </c>
      <c r="B77" s="66" t="s">
        <v>120</v>
      </c>
      <c r="C77" s="63">
        <v>36000000</v>
      </c>
      <c r="D77" s="57">
        <f t="shared" si="2"/>
        <v>9000000</v>
      </c>
      <c r="E77" s="60"/>
      <c r="F77" s="57"/>
      <c r="G77" s="20"/>
      <c r="H77" s="20"/>
    </row>
    <row r="78" spans="1:8" ht="16.899999999999999" customHeight="1">
      <c r="A78" s="77">
        <v>6921</v>
      </c>
      <c r="B78" s="66" t="s">
        <v>121</v>
      </c>
      <c r="C78" s="63">
        <v>36000000</v>
      </c>
      <c r="D78" s="57">
        <f t="shared" si="2"/>
        <v>9000000</v>
      </c>
      <c r="E78" s="60"/>
      <c r="F78" s="57"/>
      <c r="G78" s="20"/>
      <c r="H78" s="20"/>
    </row>
    <row r="79" spans="1:8" ht="16.899999999999999" customHeight="1">
      <c r="A79" s="77">
        <v>6949</v>
      </c>
      <c r="B79" s="66" t="s">
        <v>122</v>
      </c>
      <c r="C79" s="63">
        <f>42000000+220000000</f>
        <v>262000000</v>
      </c>
      <c r="D79" s="57">
        <f t="shared" si="2"/>
        <v>65500000</v>
      </c>
      <c r="E79" s="60"/>
      <c r="F79" s="57"/>
      <c r="G79" s="20"/>
      <c r="H79" s="20"/>
    </row>
    <row r="80" spans="1:8" s="71" customFormat="1" ht="16.899999999999999" customHeight="1">
      <c r="A80" s="89">
        <v>6900</v>
      </c>
      <c r="B80" s="75" t="s">
        <v>91</v>
      </c>
      <c r="C80" s="76">
        <f>SUM(C81:C83)</f>
        <v>608770000</v>
      </c>
      <c r="D80" s="76">
        <f>SUM(D81:D83)</f>
        <v>152192500</v>
      </c>
      <c r="E80" s="106"/>
      <c r="F80" s="69"/>
      <c r="G80" s="70"/>
      <c r="H80" s="70"/>
    </row>
    <row r="81" spans="1:8" ht="16.899999999999999" customHeight="1">
      <c r="A81" s="82">
        <v>7001</v>
      </c>
      <c r="B81" s="74" t="s">
        <v>123</v>
      </c>
      <c r="C81" s="64">
        <f>20*4000000</f>
        <v>80000000</v>
      </c>
      <c r="D81" s="57">
        <f t="shared" si="2"/>
        <v>20000000</v>
      </c>
      <c r="E81" s="60"/>
      <c r="F81" s="57"/>
      <c r="G81" s="20"/>
      <c r="H81" s="20"/>
    </row>
    <row r="82" spans="1:8" ht="16.899999999999999" customHeight="1">
      <c r="A82" s="82">
        <v>7004</v>
      </c>
      <c r="B82" s="74" t="s">
        <v>125</v>
      </c>
      <c r="C82" s="64">
        <v>9020000</v>
      </c>
      <c r="D82" s="57">
        <f t="shared" si="2"/>
        <v>2255000</v>
      </c>
      <c r="E82" s="60"/>
      <c r="F82" s="57"/>
      <c r="G82" s="20"/>
      <c r="H82" s="20"/>
    </row>
    <row r="83" spans="1:8" ht="16.899999999999999" customHeight="1">
      <c r="A83" s="81">
        <v>7049</v>
      </c>
      <c r="B83" s="74" t="s">
        <v>92</v>
      </c>
      <c r="C83" s="64">
        <f>608770000-C81-C82</f>
        <v>519750000</v>
      </c>
      <c r="D83" s="57">
        <f t="shared" si="2"/>
        <v>129937500</v>
      </c>
      <c r="E83" s="60"/>
      <c r="F83" s="57"/>
      <c r="G83" s="20"/>
      <c r="H83" s="20"/>
    </row>
    <row r="84" spans="1:8" s="71" customFormat="1" ht="16.899999999999999" customHeight="1">
      <c r="A84" s="91">
        <v>7750</v>
      </c>
      <c r="B84" s="75" t="s">
        <v>53</v>
      </c>
      <c r="C84" s="76">
        <f>SUM(C85:C89)</f>
        <v>219600000</v>
      </c>
      <c r="D84" s="76">
        <f>SUM(D85:D89)</f>
        <v>54900000</v>
      </c>
      <c r="E84" s="106"/>
      <c r="F84" s="69"/>
      <c r="G84" s="70"/>
      <c r="H84" s="70"/>
    </row>
    <row r="85" spans="1:8" ht="16.899999999999999" customHeight="1">
      <c r="A85" s="81">
        <v>7764</v>
      </c>
      <c r="B85" s="66" t="s">
        <v>126</v>
      </c>
      <c r="C85" s="64">
        <f>65000000+22000000</f>
        <v>87000000</v>
      </c>
      <c r="D85" s="57">
        <f t="shared" si="2"/>
        <v>21750000</v>
      </c>
      <c r="E85" s="60"/>
      <c r="F85" s="57"/>
      <c r="G85" s="20"/>
      <c r="H85" s="20"/>
    </row>
    <row r="86" spans="1:8" ht="16.899999999999999" customHeight="1">
      <c r="A86" s="81">
        <v>7761</v>
      </c>
      <c r="B86" s="74" t="s">
        <v>127</v>
      </c>
      <c r="C86" s="64">
        <v>12000000</v>
      </c>
      <c r="D86" s="57">
        <f t="shared" si="2"/>
        <v>3000000</v>
      </c>
      <c r="E86" s="60"/>
      <c r="F86" s="57"/>
      <c r="G86" s="20"/>
      <c r="H86" s="20"/>
    </row>
    <row r="87" spans="1:8" ht="16.899999999999999" customHeight="1">
      <c r="A87" s="81">
        <v>7799</v>
      </c>
      <c r="B87" s="74" t="s">
        <v>128</v>
      </c>
      <c r="C87" s="64">
        <v>40000000</v>
      </c>
      <c r="D87" s="57">
        <f t="shared" si="2"/>
        <v>10000000</v>
      </c>
      <c r="E87" s="60"/>
      <c r="F87" s="57"/>
      <c r="G87" s="20"/>
      <c r="H87" s="20"/>
    </row>
    <row r="88" spans="1:8" ht="16.899999999999999" customHeight="1">
      <c r="A88" s="81">
        <v>7799</v>
      </c>
      <c r="B88" s="74" t="s">
        <v>93</v>
      </c>
      <c r="C88" s="64">
        <f>80000000</f>
        <v>80000000</v>
      </c>
      <c r="D88" s="57">
        <f t="shared" si="2"/>
        <v>20000000</v>
      </c>
      <c r="E88" s="60"/>
      <c r="F88" s="57"/>
      <c r="G88" s="20"/>
      <c r="H88" s="20"/>
    </row>
    <row r="89" spans="1:8" ht="16.899999999999999" customHeight="1">
      <c r="A89" s="81">
        <v>7899</v>
      </c>
      <c r="B89" s="74" t="s">
        <v>129</v>
      </c>
      <c r="C89" s="64">
        <f>12*50000</f>
        <v>600000</v>
      </c>
      <c r="D89" s="57">
        <f t="shared" si="2"/>
        <v>150000</v>
      </c>
      <c r="E89" s="60"/>
      <c r="F89" s="57"/>
      <c r="G89" s="20"/>
      <c r="H89" s="20"/>
    </row>
    <row r="90" spans="1:8" ht="16.899999999999999" customHeight="1">
      <c r="A90" s="48"/>
      <c r="B90" s="27" t="s">
        <v>56</v>
      </c>
      <c r="C90" s="34">
        <v>158671000</v>
      </c>
      <c r="D90" s="57"/>
      <c r="E90" s="60"/>
      <c r="F90" s="57"/>
      <c r="G90" s="20"/>
      <c r="H90" s="20"/>
    </row>
    <row r="91" spans="1:8" s="130" customFormat="1" ht="31.5" customHeight="1">
      <c r="A91" s="126" t="s">
        <v>30</v>
      </c>
      <c r="B91" s="127" t="s">
        <v>39</v>
      </c>
      <c r="C91" s="128">
        <f>C92+C112+C121+C126</f>
        <v>3127587804</v>
      </c>
      <c r="D91" s="128">
        <f>D92+D112+D121+D126</f>
        <v>422952679</v>
      </c>
      <c r="E91" s="105">
        <f>D91/C91*100%</f>
        <v>0.13523287130710399</v>
      </c>
      <c r="F91" s="97"/>
      <c r="G91" s="138"/>
      <c r="H91" s="129"/>
    </row>
    <row r="92" spans="1:8" s="19" customFormat="1" ht="15.75" customHeight="1">
      <c r="A92" s="52"/>
      <c r="B92" s="27" t="s">
        <v>54</v>
      </c>
      <c r="C92" s="34">
        <f>C93+C95+C100</f>
        <v>1649733516</v>
      </c>
      <c r="D92" s="34">
        <f>D93+D95+D100</f>
        <v>97767879</v>
      </c>
      <c r="E92" s="107"/>
      <c r="F92" s="59"/>
    </row>
    <row r="93" spans="1:8" s="70" customFormat="1" ht="15.75" customHeight="1">
      <c r="A93" s="89">
        <v>6100</v>
      </c>
      <c r="B93" s="100" t="s">
        <v>80</v>
      </c>
      <c r="C93" s="76">
        <f>C94</f>
        <v>1149282000</v>
      </c>
      <c r="D93" s="76">
        <f>D94</f>
        <v>0</v>
      </c>
      <c r="E93" s="106"/>
      <c r="F93" s="69"/>
    </row>
    <row r="94" spans="1:8" s="20" customFormat="1" ht="15.75" customHeight="1">
      <c r="A94" s="82">
        <v>6105</v>
      </c>
      <c r="B94" s="100" t="s">
        <v>142</v>
      </c>
      <c r="C94" s="64">
        <f>749282000+400000000</f>
        <v>1149282000</v>
      </c>
      <c r="D94" s="57">
        <v>0</v>
      </c>
      <c r="E94" s="60"/>
      <c r="F94" s="57"/>
    </row>
    <row r="95" spans="1:8" s="71" customFormat="1" ht="15.75" customHeight="1">
      <c r="A95" s="90">
        <v>6300</v>
      </c>
      <c r="B95" s="79" t="s">
        <v>78</v>
      </c>
      <c r="C95" s="76">
        <f>SUM(C96:C99)</f>
        <v>186716712</v>
      </c>
      <c r="D95" s="76">
        <f>SUM(D96:D99)</f>
        <v>46679178</v>
      </c>
      <c r="E95" s="106"/>
      <c r="F95" s="69"/>
      <c r="G95" s="70"/>
      <c r="H95" s="70"/>
    </row>
    <row r="96" spans="1:8" ht="15.75" customHeight="1">
      <c r="A96" s="77">
        <v>6301</v>
      </c>
      <c r="B96" s="66" t="s">
        <v>79</v>
      </c>
      <c r="C96" s="63">
        <v>139044360</v>
      </c>
      <c r="D96" s="57">
        <f t="shared" ref="D96:D127" si="3">C96/4</f>
        <v>34761090</v>
      </c>
      <c r="E96" s="60"/>
      <c r="F96" s="57"/>
      <c r="G96" s="20"/>
      <c r="H96" s="20"/>
    </row>
    <row r="97" spans="1:8" ht="15.75" customHeight="1">
      <c r="A97" s="77">
        <v>6302</v>
      </c>
      <c r="B97" s="66" t="s">
        <v>75</v>
      </c>
      <c r="C97" s="63">
        <v>23836176</v>
      </c>
      <c r="D97" s="57">
        <f t="shared" si="3"/>
        <v>5959044</v>
      </c>
      <c r="E97" s="60"/>
      <c r="F97" s="57"/>
      <c r="G97" s="20"/>
      <c r="H97" s="20"/>
    </row>
    <row r="98" spans="1:8" ht="15.75" customHeight="1">
      <c r="A98" s="77">
        <v>6303</v>
      </c>
      <c r="B98" s="66" t="s">
        <v>199</v>
      </c>
      <c r="C98" s="63">
        <v>15890784</v>
      </c>
      <c r="D98" s="57">
        <f t="shared" si="3"/>
        <v>3972696</v>
      </c>
      <c r="E98" s="60"/>
      <c r="F98" s="57"/>
      <c r="G98" s="20"/>
      <c r="H98" s="20"/>
    </row>
    <row r="99" spans="1:8" ht="15.75" customHeight="1">
      <c r="A99" s="77">
        <v>6304</v>
      </c>
      <c r="B99" s="66" t="s">
        <v>77</v>
      </c>
      <c r="C99" s="63">
        <v>7945392</v>
      </c>
      <c r="D99" s="57">
        <f t="shared" si="3"/>
        <v>1986348</v>
      </c>
      <c r="E99" s="60"/>
      <c r="F99" s="57"/>
      <c r="G99" s="20"/>
      <c r="H99" s="20"/>
    </row>
    <row r="100" spans="1:8" s="70" customFormat="1" ht="15.75" customHeight="1">
      <c r="A100" s="89">
        <v>6400</v>
      </c>
      <c r="B100" s="100" t="s">
        <v>82</v>
      </c>
      <c r="C100" s="76">
        <f>SUM(C101:C111)</f>
        <v>313734804</v>
      </c>
      <c r="D100" s="76">
        <f>SUM(D101:D111)</f>
        <v>51088701</v>
      </c>
      <c r="E100" s="106"/>
      <c r="F100" s="69"/>
    </row>
    <row r="101" spans="1:8" s="20" customFormat="1" ht="15.75" customHeight="1">
      <c r="A101" s="81">
        <v>6406</v>
      </c>
      <c r="B101" s="100" t="s">
        <v>201</v>
      </c>
      <c r="C101" s="64">
        <v>27000000</v>
      </c>
      <c r="D101" s="57">
        <v>0</v>
      </c>
      <c r="E101" s="60"/>
      <c r="F101" s="57"/>
    </row>
    <row r="102" spans="1:8" s="20" customFormat="1" ht="15.75" customHeight="1">
      <c r="A102" s="82">
        <v>6449</v>
      </c>
      <c r="B102" s="100" t="s">
        <v>205</v>
      </c>
      <c r="C102" s="64">
        <v>153558804</v>
      </c>
      <c r="D102" s="57">
        <f t="shared" si="3"/>
        <v>38389701</v>
      </c>
      <c r="E102" s="60"/>
      <c r="F102" s="57"/>
    </row>
    <row r="103" spans="1:8" s="20" customFormat="1" ht="15.75" customHeight="1">
      <c r="A103" s="81">
        <v>6449</v>
      </c>
      <c r="B103" s="100" t="s">
        <v>206</v>
      </c>
      <c r="C103" s="64">
        <v>6000000</v>
      </c>
      <c r="D103" s="57">
        <f t="shared" si="3"/>
        <v>1500000</v>
      </c>
      <c r="E103" s="60"/>
      <c r="F103" s="57"/>
    </row>
    <row r="104" spans="1:8" s="20" customFormat="1" ht="15.75" customHeight="1">
      <c r="A104" s="81">
        <v>6449</v>
      </c>
      <c r="B104" s="100" t="s">
        <v>207</v>
      </c>
      <c r="C104" s="64">
        <v>14400000</v>
      </c>
      <c r="D104" s="57">
        <f t="shared" si="3"/>
        <v>3600000</v>
      </c>
      <c r="E104" s="60"/>
      <c r="F104" s="57"/>
    </row>
    <row r="105" spans="1:8" s="104" customFormat="1" ht="15.75" customHeight="1">
      <c r="A105" s="81">
        <v>6449</v>
      </c>
      <c r="B105" s="102" t="s">
        <v>202</v>
      </c>
      <c r="C105" s="64">
        <v>16200000</v>
      </c>
      <c r="D105" s="57">
        <v>0</v>
      </c>
      <c r="E105" s="108"/>
      <c r="F105" s="103"/>
    </row>
    <row r="106" spans="1:8" s="20" customFormat="1" ht="15.75" customHeight="1">
      <c r="A106" s="81">
        <v>6449</v>
      </c>
      <c r="B106" s="100" t="s">
        <v>208</v>
      </c>
      <c r="C106" s="64">
        <v>0</v>
      </c>
      <c r="D106" s="57">
        <f t="shared" si="3"/>
        <v>0</v>
      </c>
      <c r="E106" s="60"/>
      <c r="F106" s="57"/>
    </row>
    <row r="107" spans="1:8" s="20" customFormat="1" ht="15.75" customHeight="1">
      <c r="A107" s="81">
        <v>6449</v>
      </c>
      <c r="B107" s="100" t="s">
        <v>203</v>
      </c>
      <c r="C107" s="64">
        <v>0</v>
      </c>
      <c r="D107" s="57">
        <f t="shared" si="3"/>
        <v>0</v>
      </c>
      <c r="E107" s="60"/>
      <c r="F107" s="57"/>
    </row>
    <row r="108" spans="1:8" s="20" customFormat="1" ht="15.75" customHeight="1">
      <c r="A108" s="81">
        <v>6449</v>
      </c>
      <c r="B108" s="100" t="s">
        <v>204</v>
      </c>
      <c r="C108" s="64">
        <v>26820000</v>
      </c>
      <c r="D108" s="57">
        <f t="shared" si="3"/>
        <v>6705000</v>
      </c>
      <c r="E108" s="60"/>
      <c r="F108" s="57"/>
    </row>
    <row r="109" spans="1:8" s="20" customFormat="1" ht="15.75" customHeight="1">
      <c r="A109" s="81">
        <v>6449</v>
      </c>
      <c r="B109" s="100" t="s">
        <v>209</v>
      </c>
      <c r="C109" s="64">
        <v>3576000.0000000005</v>
      </c>
      <c r="D109" s="57">
        <f t="shared" si="3"/>
        <v>894000.00000000012</v>
      </c>
      <c r="E109" s="60"/>
      <c r="F109" s="57"/>
    </row>
    <row r="110" spans="1:8" s="20" customFormat="1" ht="15.75" customHeight="1">
      <c r="A110" s="81">
        <v>6449</v>
      </c>
      <c r="B110" s="100" t="s">
        <v>210</v>
      </c>
      <c r="C110" s="64">
        <v>3600000</v>
      </c>
      <c r="D110" s="57">
        <v>0</v>
      </c>
      <c r="E110" s="60"/>
      <c r="F110" s="57"/>
    </row>
    <row r="111" spans="1:8" s="20" customFormat="1" ht="15.75" customHeight="1">
      <c r="A111" s="81">
        <v>6449</v>
      </c>
      <c r="B111" s="100" t="s">
        <v>211</v>
      </c>
      <c r="C111" s="64">
        <v>62580000</v>
      </c>
      <c r="D111" s="57">
        <v>0</v>
      </c>
      <c r="E111" s="60"/>
      <c r="F111" s="57"/>
    </row>
    <row r="112" spans="1:8" s="19" customFormat="1" ht="15.75" customHeight="1">
      <c r="A112" s="134"/>
      <c r="B112" s="101" t="s">
        <v>58</v>
      </c>
      <c r="C112" s="34">
        <f>C113+C116+C119</f>
        <v>1210739200</v>
      </c>
      <c r="D112" s="34">
        <f>D113+D116+D119</f>
        <v>285184800</v>
      </c>
      <c r="E112" s="107"/>
      <c r="F112" s="59"/>
    </row>
    <row r="113" spans="1:7" s="70" customFormat="1" ht="15.75" customHeight="1">
      <c r="A113" s="89">
        <v>6550</v>
      </c>
      <c r="B113" s="100" t="s">
        <v>132</v>
      </c>
      <c r="C113" s="76">
        <f>SUM(C114:C115)</f>
        <v>365000000</v>
      </c>
      <c r="D113" s="76">
        <f>D114</f>
        <v>73750000</v>
      </c>
      <c r="E113" s="106"/>
      <c r="F113" s="69"/>
    </row>
    <row r="114" spans="1:7" s="20" customFormat="1" ht="15.75" customHeight="1">
      <c r="A114" s="81">
        <v>6552</v>
      </c>
      <c r="B114" s="100" t="s">
        <v>133</v>
      </c>
      <c r="C114" s="64">
        <v>295000000</v>
      </c>
      <c r="D114" s="57">
        <f t="shared" si="3"/>
        <v>73750000</v>
      </c>
      <c r="E114" s="60"/>
      <c r="F114" s="57"/>
    </row>
    <row r="115" spans="1:7" s="20" customFormat="1" ht="15.75" customHeight="1">
      <c r="A115" s="81">
        <v>6599</v>
      </c>
      <c r="B115" s="100" t="s">
        <v>212</v>
      </c>
      <c r="C115" s="64">
        <v>70000000</v>
      </c>
      <c r="D115" s="57">
        <f t="shared" si="3"/>
        <v>17500000</v>
      </c>
      <c r="E115" s="60"/>
      <c r="F115" s="57"/>
    </row>
    <row r="116" spans="1:7" s="70" customFormat="1" ht="15.75" customHeight="1">
      <c r="A116" s="89">
        <v>6750</v>
      </c>
      <c r="B116" s="100" t="s">
        <v>134</v>
      </c>
      <c r="C116" s="76">
        <f>C118+C117</f>
        <v>844539200</v>
      </c>
      <c r="D116" s="76">
        <f>D118+D117</f>
        <v>211134800</v>
      </c>
      <c r="E116" s="106"/>
      <c r="F116" s="69"/>
    </row>
    <row r="117" spans="1:7" s="70" customFormat="1" ht="15.75" customHeight="1">
      <c r="A117" s="81">
        <v>6757</v>
      </c>
      <c r="B117" s="100" t="s">
        <v>159</v>
      </c>
      <c r="C117" s="64">
        <v>794539200</v>
      </c>
      <c r="D117" s="57">
        <f t="shared" si="3"/>
        <v>198634800</v>
      </c>
      <c r="E117" s="106"/>
      <c r="F117" s="69"/>
    </row>
    <row r="118" spans="1:7" s="20" customFormat="1" ht="15.75" customHeight="1">
      <c r="A118" s="81">
        <v>6758</v>
      </c>
      <c r="B118" s="100" t="s">
        <v>213</v>
      </c>
      <c r="C118" s="64">
        <v>50000000</v>
      </c>
      <c r="D118" s="57">
        <f t="shared" si="3"/>
        <v>12500000</v>
      </c>
      <c r="E118" s="60"/>
      <c r="F118" s="57"/>
    </row>
    <row r="119" spans="1:7" s="70" customFormat="1" ht="15.75" customHeight="1">
      <c r="A119" s="89">
        <v>7000</v>
      </c>
      <c r="B119" s="100" t="s">
        <v>131</v>
      </c>
      <c r="C119" s="76">
        <f>C120</f>
        <v>1200000</v>
      </c>
      <c r="D119" s="76">
        <f>D120</f>
        <v>300000</v>
      </c>
      <c r="E119" s="106"/>
      <c r="F119" s="69"/>
    </row>
    <row r="120" spans="1:7" s="20" customFormat="1" ht="15.75" customHeight="1">
      <c r="A120" s="81">
        <v>7004</v>
      </c>
      <c r="B120" s="100" t="s">
        <v>136</v>
      </c>
      <c r="C120" s="64">
        <v>1200000</v>
      </c>
      <c r="D120" s="57">
        <f t="shared" si="3"/>
        <v>300000</v>
      </c>
      <c r="E120" s="60"/>
      <c r="F120" s="57"/>
    </row>
    <row r="121" spans="1:7" s="85" customFormat="1" ht="15.75" customHeight="1">
      <c r="A121" s="135"/>
      <c r="B121" s="101" t="s">
        <v>53</v>
      </c>
      <c r="C121" s="34">
        <f>SUM(C122:C125)</f>
        <v>137115088</v>
      </c>
      <c r="D121" s="34">
        <f>SUM(D122:D125)</f>
        <v>7500000</v>
      </c>
      <c r="E121" s="109"/>
      <c r="F121" s="84"/>
    </row>
    <row r="122" spans="1:7" s="20" customFormat="1" ht="15.75" customHeight="1">
      <c r="A122" s="81">
        <v>7757</v>
      </c>
      <c r="B122" s="100" t="s">
        <v>137</v>
      </c>
      <c r="C122" s="64">
        <v>30000000</v>
      </c>
      <c r="D122" s="57">
        <v>0</v>
      </c>
      <c r="E122" s="60"/>
      <c r="F122" s="57"/>
    </row>
    <row r="123" spans="1:7" s="20" customFormat="1" ht="15.75" customHeight="1">
      <c r="A123" s="81">
        <v>7799</v>
      </c>
      <c r="B123" s="100" t="s">
        <v>214</v>
      </c>
      <c r="C123" s="64">
        <v>30000000</v>
      </c>
      <c r="D123" s="57">
        <f t="shared" si="3"/>
        <v>7500000</v>
      </c>
      <c r="E123" s="60"/>
      <c r="F123" s="57"/>
    </row>
    <row r="124" spans="1:7" s="20" customFormat="1" ht="15.75" customHeight="1">
      <c r="A124" s="81">
        <v>7799</v>
      </c>
      <c r="B124" s="100" t="s">
        <v>139</v>
      </c>
      <c r="C124" s="64">
        <v>60915088</v>
      </c>
      <c r="D124" s="57">
        <v>0</v>
      </c>
      <c r="E124" s="60"/>
      <c r="F124" s="57"/>
    </row>
    <row r="125" spans="1:7" s="20" customFormat="1" ht="15.75" customHeight="1">
      <c r="A125" s="82">
        <v>7766</v>
      </c>
      <c r="B125" s="100" t="s">
        <v>140</v>
      </c>
      <c r="C125" s="64">
        <v>16200000</v>
      </c>
      <c r="D125" s="57">
        <v>0</v>
      </c>
      <c r="E125" s="60"/>
      <c r="F125" s="57"/>
      <c r="G125" s="51"/>
    </row>
    <row r="126" spans="1:7" s="19" customFormat="1" ht="15.75" customHeight="1">
      <c r="A126" s="26"/>
      <c r="B126" s="101" t="s">
        <v>130</v>
      </c>
      <c r="C126" s="34">
        <f>C127</f>
        <v>130000000</v>
      </c>
      <c r="D126" s="34">
        <f>D127</f>
        <v>32500000</v>
      </c>
      <c r="E126" s="110"/>
      <c r="F126" s="53"/>
    </row>
    <row r="127" spans="1:7" s="20" customFormat="1" ht="15.75" customHeight="1">
      <c r="A127" s="81">
        <v>9099</v>
      </c>
      <c r="B127" s="100" t="s">
        <v>215</v>
      </c>
      <c r="C127" s="64">
        <v>130000000</v>
      </c>
      <c r="D127" s="57">
        <f t="shared" si="3"/>
        <v>32500000</v>
      </c>
      <c r="E127" s="60"/>
      <c r="F127" s="57"/>
    </row>
    <row r="128" spans="1:7" s="20" customFormat="1" ht="15.75">
      <c r="D128" s="168" t="s">
        <v>230</v>
      </c>
      <c r="E128" s="168"/>
      <c r="F128" s="168"/>
    </row>
    <row r="129" spans="2:6" s="20" customFormat="1" ht="15.75">
      <c r="B129" s="19" t="s">
        <v>143</v>
      </c>
      <c r="D129" s="164" t="s">
        <v>45</v>
      </c>
      <c r="E129" s="164"/>
      <c r="F129" s="164"/>
    </row>
    <row r="130" spans="2:6" s="20" customFormat="1" ht="15.75"/>
  </sheetData>
  <mergeCells count="15">
    <mergeCell ref="A2:B2"/>
    <mergeCell ref="E2:F2"/>
    <mergeCell ref="A3:B3"/>
    <mergeCell ref="A4:F4"/>
    <mergeCell ref="A1:G1"/>
    <mergeCell ref="D128:F128"/>
    <mergeCell ref="D129:F129"/>
    <mergeCell ref="A5:F5"/>
    <mergeCell ref="A6:F6"/>
    <mergeCell ref="E7:F7"/>
    <mergeCell ref="A8:A9"/>
    <mergeCell ref="B8:B9"/>
    <mergeCell ref="C8:C9"/>
    <mergeCell ref="D8:D9"/>
    <mergeCell ref="E8:F8"/>
  </mergeCells>
  <pageMargins left="0.51181102362204722" right="0.2" top="0.55118110236220474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79"/>
  <sheetViews>
    <sheetView workbookViewId="0">
      <selection activeCell="A5" sqref="A5:G5"/>
    </sheetView>
  </sheetViews>
  <sheetFormatPr defaultRowHeight="15"/>
  <cols>
    <col min="1" max="1" width="6.85546875" customWidth="1"/>
    <col min="2" max="2" width="35.42578125" customWidth="1"/>
    <col min="3" max="3" width="15.42578125" customWidth="1"/>
    <col min="4" max="4" width="15" customWidth="1"/>
    <col min="5" max="5" width="8.42578125" customWidth="1"/>
    <col min="6" max="6" width="10.5703125" customWidth="1"/>
    <col min="7" max="7" width="8.28515625" bestFit="1" customWidth="1"/>
    <col min="8" max="8" width="5.28515625" customWidth="1"/>
    <col min="9" max="9" width="18.7109375" customWidth="1"/>
  </cols>
  <sheetData>
    <row r="1" spans="1:8" ht="34.5" customHeight="1">
      <c r="A1" s="162" t="s">
        <v>174</v>
      </c>
      <c r="B1" s="162"/>
      <c r="C1" s="162"/>
      <c r="D1" s="162"/>
      <c r="E1" s="162"/>
      <c r="F1" s="162"/>
      <c r="G1" s="162"/>
    </row>
    <row r="2" spans="1:8" s="111" customFormat="1" ht="18.75">
      <c r="A2" s="180" t="str">
        <f>'Bieu 3'!A2:B2</f>
        <v>Trường THCS Thới Hòa</v>
      </c>
      <c r="B2" s="180"/>
      <c r="C2" s="40"/>
      <c r="D2" s="41"/>
      <c r="E2" s="42"/>
      <c r="F2" s="42"/>
    </row>
    <row r="3" spans="1:8" ht="15.75">
      <c r="A3" s="181" t="str">
        <f>'Bieu 3'!A3:B3</f>
        <v xml:space="preserve"> Chương: 622</v>
      </c>
      <c r="B3" s="181"/>
      <c r="C3" s="3"/>
      <c r="D3" s="2"/>
      <c r="E3" s="4"/>
      <c r="F3" s="4"/>
    </row>
    <row r="4" spans="1:8" ht="22.5" customHeight="1">
      <c r="A4" s="182" t="s">
        <v>226</v>
      </c>
      <c r="B4" s="182"/>
      <c r="C4" s="182"/>
      <c r="D4" s="182"/>
      <c r="E4" s="182"/>
      <c r="F4" s="182"/>
      <c r="G4" s="182"/>
    </row>
    <row r="5" spans="1:8" s="1" customFormat="1" ht="18">
      <c r="A5" s="185" t="s">
        <v>217</v>
      </c>
      <c r="B5" s="185"/>
      <c r="C5" s="185"/>
      <c r="D5" s="185"/>
      <c r="E5" s="185"/>
      <c r="F5" s="185"/>
      <c r="G5" s="185"/>
      <c r="H5" s="4"/>
    </row>
    <row r="6" spans="1:8" ht="15.75">
      <c r="A6" s="183" t="s">
        <v>7</v>
      </c>
      <c r="B6" s="183"/>
      <c r="C6" s="183"/>
      <c r="D6" s="183"/>
      <c r="E6" s="183"/>
      <c r="F6" s="183"/>
      <c r="G6" s="183"/>
    </row>
    <row r="7" spans="1:8" ht="15.75">
      <c r="A7" s="183" t="s">
        <v>20</v>
      </c>
      <c r="B7" s="183"/>
      <c r="C7" s="183"/>
      <c r="D7" s="183"/>
      <c r="E7" s="183"/>
      <c r="F7" s="183"/>
      <c r="G7" s="183"/>
    </row>
    <row r="8" spans="1:8" ht="15.75">
      <c r="A8" s="4"/>
      <c r="B8" s="4"/>
      <c r="C8" s="184" t="s">
        <v>150</v>
      </c>
      <c r="D8" s="184"/>
      <c r="E8" s="184"/>
      <c r="F8" s="184"/>
      <c r="G8" s="184"/>
      <c r="H8" s="10"/>
    </row>
    <row r="9" spans="1:8" s="14" customFormat="1" ht="15.75">
      <c r="A9" s="186" t="s">
        <v>19</v>
      </c>
      <c r="B9" s="188" t="s">
        <v>9</v>
      </c>
      <c r="C9" s="186" t="s">
        <v>14</v>
      </c>
      <c r="D9" s="186" t="s">
        <v>13</v>
      </c>
      <c r="E9" s="190" t="s">
        <v>16</v>
      </c>
      <c r="F9" s="190"/>
      <c r="G9" s="190"/>
      <c r="H9" s="13"/>
    </row>
    <row r="10" spans="1:8" s="14" customFormat="1" ht="51.75" customHeight="1">
      <c r="A10" s="189"/>
      <c r="B10" s="189"/>
      <c r="C10" s="187"/>
      <c r="D10" s="187"/>
      <c r="E10" s="12" t="s">
        <v>46</v>
      </c>
      <c r="F10" s="12" t="s">
        <v>17</v>
      </c>
      <c r="G10" s="12" t="s">
        <v>18</v>
      </c>
    </row>
    <row r="11" spans="1:8" s="115" customFormat="1" ht="18">
      <c r="A11" s="140" t="s">
        <v>1</v>
      </c>
      <c r="B11" s="112" t="s">
        <v>8</v>
      </c>
      <c r="C11" s="144">
        <f>C12</f>
        <v>848500000</v>
      </c>
      <c r="D11" s="144"/>
      <c r="E11" s="113"/>
      <c r="F11" s="113"/>
      <c r="G11" s="114"/>
      <c r="H11" s="16"/>
    </row>
    <row r="12" spans="1:8" s="1" customFormat="1" ht="18">
      <c r="A12" s="7" t="s">
        <v>0</v>
      </c>
      <c r="B12" s="11" t="s">
        <v>2</v>
      </c>
      <c r="C12" s="55">
        <f>C13+C17</f>
        <v>848500000</v>
      </c>
      <c r="D12" s="55"/>
      <c r="E12" s="5"/>
      <c r="F12" s="5"/>
      <c r="G12" s="6"/>
      <c r="H12" s="4"/>
    </row>
    <row r="13" spans="1:8" s="1" customFormat="1" ht="18">
      <c r="A13" s="7">
        <v>1</v>
      </c>
      <c r="B13" s="11" t="s">
        <v>27</v>
      </c>
      <c r="C13" s="141">
        <f>C15</f>
        <v>718500000</v>
      </c>
      <c r="D13" s="141"/>
      <c r="E13" s="6"/>
      <c r="F13" s="6"/>
      <c r="G13" s="6"/>
      <c r="H13" s="4"/>
    </row>
    <row r="14" spans="1:8" s="1" customFormat="1" ht="18">
      <c r="A14" s="7" t="s">
        <v>28</v>
      </c>
      <c r="B14" s="11" t="s">
        <v>29</v>
      </c>
      <c r="C14" s="8"/>
      <c r="D14" s="6"/>
      <c r="E14" s="6"/>
      <c r="F14" s="6"/>
      <c r="G14" s="6"/>
      <c r="H14" s="4"/>
    </row>
    <row r="15" spans="1:8" s="1" customFormat="1" ht="18">
      <c r="A15" s="7"/>
      <c r="B15" s="11" t="s">
        <v>218</v>
      </c>
      <c r="C15" s="142">
        <v>718500000</v>
      </c>
      <c r="D15" s="143"/>
      <c r="E15" s="6"/>
      <c r="F15" s="6"/>
      <c r="G15" s="6"/>
      <c r="H15" s="4"/>
    </row>
    <row r="16" spans="1:8" ht="15.75">
      <c r="A16" s="7" t="s">
        <v>30</v>
      </c>
      <c r="B16" s="11" t="s">
        <v>31</v>
      </c>
      <c r="C16" s="142"/>
      <c r="D16" s="6"/>
      <c r="E16" s="6"/>
      <c r="F16" s="6"/>
      <c r="G16" s="15"/>
    </row>
    <row r="17" spans="1:8" ht="15.75">
      <c r="A17" s="7">
        <v>2</v>
      </c>
      <c r="B17" s="8" t="s">
        <v>3</v>
      </c>
      <c r="C17" s="142">
        <v>130000000</v>
      </c>
      <c r="D17" s="6"/>
      <c r="E17" s="6"/>
      <c r="F17" s="6"/>
      <c r="G17" s="15"/>
    </row>
    <row r="18" spans="1:8" ht="15.75">
      <c r="A18" s="7">
        <v>3</v>
      </c>
      <c r="B18" s="8" t="s">
        <v>4</v>
      </c>
      <c r="C18" s="142"/>
      <c r="D18" s="6"/>
      <c r="E18" s="6"/>
      <c r="F18" s="6"/>
      <c r="G18" s="15"/>
    </row>
    <row r="19" spans="1:8" s="1" customFormat="1" ht="18">
      <c r="A19" s="52" t="s">
        <v>6</v>
      </c>
      <c r="B19" s="145" t="s">
        <v>44</v>
      </c>
      <c r="C19" s="146">
        <f>C20+C39</f>
        <v>169200000</v>
      </c>
      <c r="D19" s="146">
        <f>D20+D39</f>
        <v>169200000</v>
      </c>
      <c r="E19" s="6"/>
      <c r="F19" s="6"/>
      <c r="G19" s="6"/>
      <c r="H19" s="4"/>
    </row>
    <row r="20" spans="1:8" s="1" customFormat="1" ht="18">
      <c r="A20" s="52"/>
      <c r="B20" s="145" t="s">
        <v>182</v>
      </c>
      <c r="C20" s="146">
        <f>C21+C25+C32+C37</f>
        <v>0</v>
      </c>
      <c r="D20" s="146">
        <f>D21+D25+D32+D37</f>
        <v>0</v>
      </c>
      <c r="E20" s="6"/>
      <c r="F20" s="6"/>
      <c r="G20" s="6"/>
      <c r="H20" s="4"/>
    </row>
    <row r="21" spans="1:8" ht="15.75">
      <c r="A21" s="89">
        <v>6000</v>
      </c>
      <c r="B21" s="148" t="s">
        <v>176</v>
      </c>
      <c r="C21" s="76">
        <f>C22+C23+C24</f>
        <v>0</v>
      </c>
      <c r="D21" s="76">
        <f>D22+D23+D24</f>
        <v>0</v>
      </c>
      <c r="E21" s="121"/>
      <c r="F21" s="121"/>
      <c r="G21" s="121"/>
    </row>
    <row r="22" spans="1:8" ht="15.75">
      <c r="A22" s="77">
        <v>6001</v>
      </c>
      <c r="B22" s="123" t="s">
        <v>145</v>
      </c>
      <c r="C22" s="64">
        <v>0</v>
      </c>
      <c r="D22" s="63">
        <f>C22</f>
        <v>0</v>
      </c>
      <c r="E22" s="121"/>
      <c r="F22" s="121"/>
      <c r="G22" s="121"/>
    </row>
    <row r="23" spans="1:8" ht="15.75">
      <c r="A23" s="78">
        <v>6003</v>
      </c>
      <c r="B23" s="123" t="s">
        <v>84</v>
      </c>
      <c r="C23" s="64">
        <v>0</v>
      </c>
      <c r="D23" s="63">
        <f>C23</f>
        <v>0</v>
      </c>
      <c r="E23" s="121"/>
      <c r="F23" s="121"/>
      <c r="G23" s="121"/>
    </row>
    <row r="24" spans="1:8" ht="15.75">
      <c r="A24" s="78">
        <v>6051</v>
      </c>
      <c r="B24" s="66" t="s">
        <v>154</v>
      </c>
      <c r="C24" s="64">
        <v>0</v>
      </c>
      <c r="D24" s="63">
        <f>C24</f>
        <v>0</v>
      </c>
      <c r="E24" s="121"/>
      <c r="F24" s="121"/>
      <c r="G24" s="121"/>
    </row>
    <row r="25" spans="1:8" ht="15.75">
      <c r="A25" s="90">
        <v>6100</v>
      </c>
      <c r="B25" s="79" t="s">
        <v>80</v>
      </c>
      <c r="C25" s="76">
        <f>SUM(C26:C31)</f>
        <v>0</v>
      </c>
      <c r="D25" s="76">
        <f>SUM(D26:D31)</f>
        <v>0</v>
      </c>
      <c r="E25" s="121"/>
      <c r="F25" s="121"/>
      <c r="G25" s="121"/>
    </row>
    <row r="26" spans="1:8" ht="15.75">
      <c r="A26" s="77">
        <v>6101</v>
      </c>
      <c r="B26" s="66" t="s">
        <v>86</v>
      </c>
      <c r="C26" s="64">
        <v>0</v>
      </c>
      <c r="D26" s="63">
        <f t="shared" ref="D26:D31" si="0">C26</f>
        <v>0</v>
      </c>
      <c r="E26" s="121"/>
      <c r="F26" s="121"/>
      <c r="G26" s="121"/>
    </row>
    <row r="27" spans="1:8" ht="15.75">
      <c r="A27" s="77">
        <v>6107</v>
      </c>
      <c r="B27" s="66" t="s">
        <v>87</v>
      </c>
      <c r="C27" s="64">
        <v>0</v>
      </c>
      <c r="D27" s="63">
        <f t="shared" si="0"/>
        <v>0</v>
      </c>
      <c r="E27" s="121"/>
      <c r="F27" s="121"/>
      <c r="G27" s="121"/>
    </row>
    <row r="28" spans="1:8" ht="15.75">
      <c r="A28" s="78">
        <v>6112</v>
      </c>
      <c r="B28" s="66" t="s">
        <v>88</v>
      </c>
      <c r="C28" s="64">
        <v>0</v>
      </c>
      <c r="D28" s="63">
        <f t="shared" si="0"/>
        <v>0</v>
      </c>
      <c r="E28" s="121"/>
      <c r="F28" s="121"/>
      <c r="G28" s="121"/>
    </row>
    <row r="29" spans="1:8" ht="15.75">
      <c r="A29" s="78">
        <v>6113</v>
      </c>
      <c r="B29" s="66" t="s">
        <v>89</v>
      </c>
      <c r="C29" s="64">
        <v>0</v>
      </c>
      <c r="D29" s="63">
        <f t="shared" si="0"/>
        <v>0</v>
      </c>
      <c r="E29" s="121"/>
      <c r="F29" s="121"/>
      <c r="G29" s="121"/>
    </row>
    <row r="30" spans="1:8" ht="15.75">
      <c r="A30" s="78">
        <v>6115</v>
      </c>
      <c r="B30" s="66" t="s">
        <v>90</v>
      </c>
      <c r="C30" s="64">
        <v>0</v>
      </c>
      <c r="D30" s="63">
        <f t="shared" si="0"/>
        <v>0</v>
      </c>
      <c r="E30" s="121"/>
      <c r="F30" s="121"/>
      <c r="G30" s="121"/>
    </row>
    <row r="31" spans="1:8" ht="15.75">
      <c r="A31" s="77">
        <v>6115</v>
      </c>
      <c r="B31" s="66" t="s">
        <v>160</v>
      </c>
      <c r="C31" s="64">
        <v>0</v>
      </c>
      <c r="D31" s="63">
        <f t="shared" si="0"/>
        <v>0</v>
      </c>
      <c r="E31" s="121"/>
      <c r="F31" s="121"/>
      <c r="G31" s="121"/>
    </row>
    <row r="32" spans="1:8" ht="15.75">
      <c r="A32" s="90">
        <v>6300</v>
      </c>
      <c r="B32" s="79" t="s">
        <v>78</v>
      </c>
      <c r="C32" s="76">
        <f>SUM(C33:C36)</f>
        <v>0</v>
      </c>
      <c r="D32" s="76">
        <f>SUM(D33:D36)</f>
        <v>0</v>
      </c>
      <c r="E32" s="121"/>
      <c r="F32" s="121"/>
      <c r="G32" s="121"/>
    </row>
    <row r="33" spans="1:7" ht="15.75">
      <c r="A33" s="77">
        <v>6301</v>
      </c>
      <c r="B33" s="66" t="s">
        <v>79</v>
      </c>
      <c r="C33" s="64">
        <v>0</v>
      </c>
      <c r="D33" s="63">
        <f>C33</f>
        <v>0</v>
      </c>
      <c r="E33" s="121"/>
      <c r="F33" s="121"/>
      <c r="G33" s="121"/>
    </row>
    <row r="34" spans="1:7" ht="15.75">
      <c r="A34" s="77">
        <v>6302</v>
      </c>
      <c r="B34" s="66" t="s">
        <v>75</v>
      </c>
      <c r="C34" s="64">
        <v>0</v>
      </c>
      <c r="D34" s="63">
        <f>C34</f>
        <v>0</v>
      </c>
      <c r="E34" s="121"/>
      <c r="F34" s="121"/>
      <c r="G34" s="121"/>
    </row>
    <row r="35" spans="1:7" ht="15.75">
      <c r="A35" s="77">
        <v>6303</v>
      </c>
      <c r="B35" s="66" t="s">
        <v>76</v>
      </c>
      <c r="C35" s="64">
        <v>0</v>
      </c>
      <c r="D35" s="63">
        <f>C35</f>
        <v>0</v>
      </c>
      <c r="E35" s="121"/>
      <c r="F35" s="121"/>
      <c r="G35" s="121"/>
    </row>
    <row r="36" spans="1:7" ht="15.75">
      <c r="A36" s="77">
        <v>6304</v>
      </c>
      <c r="B36" s="66" t="s">
        <v>77</v>
      </c>
      <c r="C36" s="64">
        <v>0</v>
      </c>
      <c r="D36" s="63">
        <f>C36</f>
        <v>0</v>
      </c>
      <c r="E36" s="121"/>
      <c r="F36" s="121"/>
      <c r="G36" s="121"/>
    </row>
    <row r="37" spans="1:7" ht="15.75">
      <c r="A37" s="147">
        <v>6750</v>
      </c>
      <c r="B37" s="148" t="s">
        <v>112</v>
      </c>
      <c r="C37" s="149">
        <f>SUM(C38:C38)</f>
        <v>0</v>
      </c>
      <c r="D37" s="149">
        <f>SUM(D38:D38)</f>
        <v>0</v>
      </c>
      <c r="E37" s="121"/>
      <c r="F37" s="121"/>
      <c r="G37" s="121"/>
    </row>
    <row r="38" spans="1:7" ht="15.75">
      <c r="A38" s="50">
        <v>6757</v>
      </c>
      <c r="B38" s="123" t="s">
        <v>181</v>
      </c>
      <c r="C38" s="151">
        <v>0</v>
      </c>
      <c r="D38" s="152">
        <f>C38</f>
        <v>0</v>
      </c>
      <c r="E38" s="121"/>
      <c r="F38" s="121"/>
      <c r="G38" s="121"/>
    </row>
    <row r="39" spans="1:7" s="14" customFormat="1" ht="15.75">
      <c r="A39" s="65"/>
      <c r="B39" s="156" t="s">
        <v>183</v>
      </c>
      <c r="C39" s="157">
        <f>C40+C42+C48+C44+C50</f>
        <v>169200000</v>
      </c>
      <c r="D39" s="157">
        <f>D40+D42+D48+D44+D50</f>
        <v>169200000</v>
      </c>
      <c r="E39" s="158"/>
      <c r="F39" s="158"/>
      <c r="G39" s="158"/>
    </row>
    <row r="40" spans="1:7" ht="15.75">
      <c r="A40" s="147">
        <v>6100</v>
      </c>
      <c r="B40" s="148" t="s">
        <v>184</v>
      </c>
      <c r="C40" s="149">
        <f>SUM(C41:C41)</f>
        <v>0</v>
      </c>
      <c r="D40" s="149">
        <f>SUM(D41:D41)</f>
        <v>0</v>
      </c>
      <c r="E40" s="121"/>
      <c r="F40" s="121"/>
      <c r="G40" s="121"/>
    </row>
    <row r="41" spans="1:7" ht="15.75">
      <c r="A41" s="50">
        <v>6105</v>
      </c>
      <c r="B41" s="123" t="s">
        <v>142</v>
      </c>
      <c r="C41" s="151">
        <v>0</v>
      </c>
      <c r="D41" s="152">
        <f>C41</f>
        <v>0</v>
      </c>
      <c r="E41" s="121"/>
      <c r="F41" s="121"/>
      <c r="G41" s="121"/>
    </row>
    <row r="42" spans="1:7" ht="15.75">
      <c r="A42" s="88">
        <v>6400</v>
      </c>
      <c r="B42" s="86" t="s">
        <v>82</v>
      </c>
      <c r="C42" s="87">
        <f>SUM(C43:C43)</f>
        <v>0</v>
      </c>
      <c r="D42" s="87">
        <f>SUM(D43:D43)</f>
        <v>0</v>
      </c>
      <c r="E42" s="121"/>
      <c r="F42" s="121"/>
      <c r="G42" s="121"/>
    </row>
    <row r="43" spans="1:7" ht="15.75">
      <c r="A43" s="78">
        <v>6404</v>
      </c>
      <c r="B43" s="153" t="s">
        <v>171</v>
      </c>
      <c r="C43" s="63">
        <v>0</v>
      </c>
      <c r="D43" s="63">
        <f t="shared" ref="D43" si="1">C43</f>
        <v>0</v>
      </c>
      <c r="E43" s="121"/>
      <c r="F43" s="121"/>
      <c r="G43" s="121"/>
    </row>
    <row r="44" spans="1:7" s="20" customFormat="1" ht="15.75">
      <c r="A44" s="147">
        <v>7000</v>
      </c>
      <c r="B44" s="148" t="s">
        <v>170</v>
      </c>
      <c r="C44" s="149">
        <f>SUM(C45:C47)</f>
        <v>11200000</v>
      </c>
      <c r="D44" s="149">
        <f>SUM(D45:D47)</f>
        <v>11200000</v>
      </c>
      <c r="E44" s="150"/>
      <c r="F44" s="150"/>
      <c r="G44" s="150"/>
    </row>
    <row r="45" spans="1:7" s="20" customFormat="1" ht="15.75">
      <c r="A45" s="50">
        <v>7012</v>
      </c>
      <c r="B45" s="123" t="s">
        <v>167</v>
      </c>
      <c r="C45" s="151">
        <v>0</v>
      </c>
      <c r="D45" s="152">
        <f>C45</f>
        <v>0</v>
      </c>
      <c r="E45" s="150"/>
      <c r="F45" s="150"/>
      <c r="G45" s="150"/>
    </row>
    <row r="46" spans="1:7" s="20" customFormat="1" ht="15.75">
      <c r="A46" s="50">
        <v>7049</v>
      </c>
      <c r="B46" s="123" t="s">
        <v>168</v>
      </c>
      <c r="C46" s="151">
        <f>9100000+2100000</f>
        <v>11200000</v>
      </c>
      <c r="D46" s="152">
        <f>C46</f>
        <v>11200000</v>
      </c>
      <c r="E46" s="150"/>
      <c r="F46" s="150"/>
      <c r="G46" s="150"/>
    </row>
    <row r="47" spans="1:7" s="20" customFormat="1" ht="15.75">
      <c r="A47" s="50">
        <v>7049</v>
      </c>
      <c r="B47" s="123" t="s">
        <v>185</v>
      </c>
      <c r="C47" s="151">
        <v>0</v>
      </c>
      <c r="D47" s="152">
        <f>C47</f>
        <v>0</v>
      </c>
      <c r="E47" s="150"/>
      <c r="F47" s="150"/>
      <c r="G47" s="150"/>
    </row>
    <row r="48" spans="1:7" s="20" customFormat="1" ht="15.75">
      <c r="A48" s="147">
        <v>7750</v>
      </c>
      <c r="B48" s="148" t="s">
        <v>53</v>
      </c>
      <c r="C48" s="149">
        <f>SUM(C49:C49)</f>
        <v>158000000</v>
      </c>
      <c r="D48" s="149">
        <f>SUM(D49:D49)</f>
        <v>158000000</v>
      </c>
      <c r="E48" s="150"/>
      <c r="F48" s="150"/>
      <c r="G48" s="150"/>
    </row>
    <row r="49" spans="1:9" s="20" customFormat="1" ht="15.75">
      <c r="A49" s="50">
        <v>7799</v>
      </c>
      <c r="B49" s="123" t="s">
        <v>169</v>
      </c>
      <c r="C49" s="151">
        <v>158000000</v>
      </c>
      <c r="D49" s="152">
        <f>C49</f>
        <v>158000000</v>
      </c>
      <c r="E49" s="150"/>
      <c r="F49" s="150"/>
      <c r="G49" s="150"/>
    </row>
    <row r="50" spans="1:9" s="20" customFormat="1" ht="15.75">
      <c r="A50" s="147">
        <v>7950</v>
      </c>
      <c r="B50" s="148" t="s">
        <v>186</v>
      </c>
      <c r="C50" s="149">
        <f>SUM(C51:C53)</f>
        <v>0</v>
      </c>
      <c r="D50" s="149">
        <f>SUM(D51:D53)</f>
        <v>0</v>
      </c>
      <c r="E50" s="150"/>
      <c r="F50" s="150"/>
      <c r="G50" s="150"/>
    </row>
    <row r="51" spans="1:9" s="20" customFormat="1" ht="15.75">
      <c r="A51" s="50">
        <v>7952</v>
      </c>
      <c r="B51" s="123" t="s">
        <v>187</v>
      </c>
      <c r="C51" s="151">
        <v>0</v>
      </c>
      <c r="D51" s="152">
        <f t="shared" ref="D51:D52" si="2">C51</f>
        <v>0</v>
      </c>
      <c r="E51" s="150"/>
      <c r="F51" s="150"/>
      <c r="G51" s="150"/>
    </row>
    <row r="52" spans="1:9" s="20" customFormat="1" ht="15.75">
      <c r="A52" s="50">
        <v>7953</v>
      </c>
      <c r="B52" s="123" t="s">
        <v>188</v>
      </c>
      <c r="C52" s="151">
        <v>0</v>
      </c>
      <c r="D52" s="152">
        <f t="shared" si="2"/>
        <v>0</v>
      </c>
      <c r="E52" s="150"/>
      <c r="F52" s="150"/>
      <c r="G52" s="150"/>
    </row>
    <row r="53" spans="1:9" s="20" customFormat="1" ht="15.75">
      <c r="A53" s="50">
        <v>7954</v>
      </c>
      <c r="B53" s="123" t="s">
        <v>189</v>
      </c>
      <c r="C53" s="151">
        <v>0</v>
      </c>
      <c r="D53" s="152">
        <f>C53</f>
        <v>0</v>
      </c>
      <c r="E53" s="150"/>
      <c r="F53" s="150"/>
      <c r="G53" s="150"/>
    </row>
    <row r="54" spans="1:9" s="115" customFormat="1" ht="18">
      <c r="A54" s="17" t="s">
        <v>5</v>
      </c>
      <c r="B54" s="112" t="s">
        <v>15</v>
      </c>
      <c r="C54" s="116"/>
      <c r="D54" s="114"/>
      <c r="E54" s="114"/>
      <c r="F54" s="114"/>
      <c r="G54" s="114"/>
      <c r="H54" s="16"/>
    </row>
    <row r="55" spans="1:9" s="1" customFormat="1" ht="18">
      <c r="A55" s="7">
        <v>1</v>
      </c>
      <c r="B55" s="11" t="s">
        <v>11</v>
      </c>
      <c r="C55" s="9"/>
      <c r="D55" s="6"/>
      <c r="E55" s="6"/>
      <c r="F55" s="6"/>
      <c r="G55" s="6"/>
      <c r="H55" s="4"/>
    </row>
    <row r="56" spans="1:9" s="1" customFormat="1" ht="18">
      <c r="A56" s="94" t="s">
        <v>28</v>
      </c>
      <c r="B56" s="95" t="s">
        <v>38</v>
      </c>
      <c r="C56" s="96">
        <f>C57+C74</f>
        <v>2419875124</v>
      </c>
      <c r="D56" s="96">
        <f>D57+D74</f>
        <v>2419875124</v>
      </c>
      <c r="E56" s="6"/>
      <c r="F56" s="6"/>
      <c r="G56" s="6"/>
      <c r="H56" s="125"/>
      <c r="I56" s="139">
        <f>C56-2110054867</f>
        <v>309820257</v>
      </c>
    </row>
    <row r="57" spans="1:9" s="1" customFormat="1" ht="18">
      <c r="A57" s="65"/>
      <c r="B57" s="72" t="s">
        <v>82</v>
      </c>
      <c r="C57" s="73">
        <f>C58+C62+C69</f>
        <v>1998547520</v>
      </c>
      <c r="D57" s="73">
        <f>D58+D62+D69</f>
        <v>1998547520</v>
      </c>
      <c r="E57" s="6"/>
      <c r="F57" s="6"/>
      <c r="G57" s="6"/>
      <c r="H57" s="4"/>
      <c r="I57" s="139">
        <f>C57-1938817962</f>
        <v>59729558</v>
      </c>
    </row>
    <row r="58" spans="1:9" ht="15.75">
      <c r="A58" s="89">
        <v>6000</v>
      </c>
      <c r="B58" s="75" t="s">
        <v>81</v>
      </c>
      <c r="C58" s="76">
        <f>C59+C60+C61</f>
        <v>1186983606</v>
      </c>
      <c r="D58" s="76">
        <f>D59+D60+D61</f>
        <v>1186983606</v>
      </c>
      <c r="E58" s="121"/>
      <c r="F58" s="121"/>
      <c r="G58" s="121"/>
    </row>
    <row r="59" spans="1:9" ht="15.75">
      <c r="A59" s="77">
        <v>6001</v>
      </c>
      <c r="B59" s="123" t="s">
        <v>145</v>
      </c>
      <c r="C59" s="64">
        <v>1132742709</v>
      </c>
      <c r="D59" s="63">
        <f>C59</f>
        <v>1132742709</v>
      </c>
      <c r="E59" s="121"/>
      <c r="F59" s="121"/>
      <c r="G59" s="121"/>
    </row>
    <row r="60" spans="1:9" ht="15.75">
      <c r="A60" s="78">
        <v>6003</v>
      </c>
      <c r="B60" s="123" t="s">
        <v>84</v>
      </c>
      <c r="C60" s="64">
        <v>-26775303</v>
      </c>
      <c r="D60" s="63">
        <f t="shared" ref="D60:D135" si="3">C60</f>
        <v>-26775303</v>
      </c>
      <c r="E60" s="121"/>
      <c r="F60" s="121"/>
      <c r="G60" s="121"/>
    </row>
    <row r="61" spans="1:9" ht="15.75">
      <c r="A61" s="78">
        <v>6051</v>
      </c>
      <c r="B61" s="66" t="s">
        <v>154</v>
      </c>
      <c r="C61" s="64">
        <v>81016200</v>
      </c>
      <c r="D61" s="63">
        <f t="shared" si="3"/>
        <v>81016200</v>
      </c>
      <c r="E61" s="121"/>
      <c r="F61" s="121"/>
      <c r="G61" s="121"/>
    </row>
    <row r="62" spans="1:9" ht="15.75">
      <c r="A62" s="90">
        <v>6100</v>
      </c>
      <c r="B62" s="79" t="s">
        <v>80</v>
      </c>
      <c r="C62" s="76">
        <f>SUM(C63:C68)</f>
        <v>487346130</v>
      </c>
      <c r="D62" s="76">
        <f>SUM(D63:D68)</f>
        <v>487346130</v>
      </c>
      <c r="E62" s="121"/>
      <c r="F62" s="121"/>
      <c r="G62" s="121"/>
    </row>
    <row r="63" spans="1:9" ht="15.75">
      <c r="A63" s="77">
        <v>6101</v>
      </c>
      <c r="B63" s="66" t="s">
        <v>86</v>
      </c>
      <c r="C63" s="64">
        <v>18103503</v>
      </c>
      <c r="D63" s="63">
        <f t="shared" si="3"/>
        <v>18103503</v>
      </c>
      <c r="E63" s="121"/>
      <c r="F63" s="121"/>
      <c r="G63" s="121"/>
    </row>
    <row r="64" spans="1:9" ht="15.75">
      <c r="A64" s="77">
        <v>6107</v>
      </c>
      <c r="B64" s="66" t="s">
        <v>87</v>
      </c>
      <c r="C64" s="64">
        <v>1788000</v>
      </c>
      <c r="D64" s="63">
        <f t="shared" si="3"/>
        <v>1788000</v>
      </c>
      <c r="E64" s="121"/>
      <c r="F64" s="121"/>
      <c r="G64" s="121"/>
    </row>
    <row r="65" spans="1:9" ht="15.75">
      <c r="A65" s="78">
        <v>6112</v>
      </c>
      <c r="B65" s="66" t="s">
        <v>88</v>
      </c>
      <c r="C65" s="63">
        <v>298518579</v>
      </c>
      <c r="D65" s="63">
        <f t="shared" si="3"/>
        <v>298518579</v>
      </c>
      <c r="E65" s="121"/>
      <c r="F65" s="121"/>
      <c r="G65" s="121"/>
    </row>
    <row r="66" spans="1:9" ht="15.75">
      <c r="A66" s="78">
        <v>6113</v>
      </c>
      <c r="B66" s="66" t="s">
        <v>89</v>
      </c>
      <c r="C66" s="64">
        <v>2235000</v>
      </c>
      <c r="D66" s="63">
        <f t="shared" si="3"/>
        <v>2235000</v>
      </c>
      <c r="E66" s="121"/>
      <c r="F66" s="121"/>
      <c r="G66" s="121"/>
    </row>
    <row r="67" spans="1:9" ht="15.75">
      <c r="A67" s="78">
        <v>6115</v>
      </c>
      <c r="B67" s="66" t="s">
        <v>90</v>
      </c>
      <c r="C67" s="64">
        <v>159132447</v>
      </c>
      <c r="D67" s="63">
        <f t="shared" si="3"/>
        <v>159132447</v>
      </c>
      <c r="E67" s="121"/>
      <c r="F67" s="121"/>
      <c r="G67" s="121"/>
    </row>
    <row r="68" spans="1:9" ht="15.75">
      <c r="A68" s="77">
        <v>6115</v>
      </c>
      <c r="B68" s="66" t="s">
        <v>160</v>
      </c>
      <c r="C68" s="64">
        <v>7568601</v>
      </c>
      <c r="D68" s="63">
        <f t="shared" si="3"/>
        <v>7568601</v>
      </c>
      <c r="E68" s="121"/>
      <c r="F68" s="121"/>
      <c r="G68" s="121"/>
    </row>
    <row r="69" spans="1:9" ht="15.75">
      <c r="A69" s="90">
        <v>6300</v>
      </c>
      <c r="B69" s="79" t="s">
        <v>78</v>
      </c>
      <c r="C69" s="76">
        <f>SUM(C70:C73)</f>
        <v>324217784</v>
      </c>
      <c r="D69" s="76">
        <f>SUM(D70:D73)</f>
        <v>324217784</v>
      </c>
      <c r="E69" s="121"/>
      <c r="F69" s="121"/>
      <c r="G69" s="121"/>
    </row>
    <row r="70" spans="1:9" ht="15.75">
      <c r="A70" s="77">
        <v>6301</v>
      </c>
      <c r="B70" s="66" t="s">
        <v>79</v>
      </c>
      <c r="C70" s="63">
        <v>241718216</v>
      </c>
      <c r="D70" s="63">
        <f t="shared" si="3"/>
        <v>241718216</v>
      </c>
      <c r="E70" s="121"/>
      <c r="F70" s="121"/>
      <c r="G70" s="121"/>
    </row>
    <row r="71" spans="1:9" ht="15.75">
      <c r="A71" s="77">
        <v>6302</v>
      </c>
      <c r="B71" s="66" t="s">
        <v>75</v>
      </c>
      <c r="C71" s="63">
        <v>41437408</v>
      </c>
      <c r="D71" s="63">
        <f t="shared" si="3"/>
        <v>41437408</v>
      </c>
      <c r="E71" s="121"/>
      <c r="F71" s="121"/>
      <c r="G71" s="121"/>
    </row>
    <row r="72" spans="1:9" ht="15.75">
      <c r="A72" s="77">
        <v>6303</v>
      </c>
      <c r="B72" s="66" t="s">
        <v>199</v>
      </c>
      <c r="C72" s="63">
        <v>27624939</v>
      </c>
      <c r="D72" s="63">
        <f t="shared" si="3"/>
        <v>27624939</v>
      </c>
      <c r="E72" s="121"/>
      <c r="F72" s="121"/>
      <c r="G72" s="121"/>
    </row>
    <row r="73" spans="1:9" ht="15.75">
      <c r="A73" s="77">
        <v>6304</v>
      </c>
      <c r="B73" s="66" t="s">
        <v>77</v>
      </c>
      <c r="C73" s="63">
        <v>13437221</v>
      </c>
      <c r="D73" s="63">
        <f t="shared" si="3"/>
        <v>13437221</v>
      </c>
      <c r="E73" s="121"/>
      <c r="F73" s="121"/>
      <c r="G73" s="121"/>
    </row>
    <row r="74" spans="1:9" ht="15.75">
      <c r="A74" s="83"/>
      <c r="B74" s="68" t="s">
        <v>94</v>
      </c>
      <c r="C74" s="80">
        <f>C75+C77+C80+C83+C87+C92+C98+C103+C110+C115+C117</f>
        <v>421327604</v>
      </c>
      <c r="D74" s="80">
        <f>D75+D77+D80+D83+D87+D92+D98+D103+D110+D115+D117</f>
        <v>421327604</v>
      </c>
      <c r="E74" s="121"/>
      <c r="F74" s="121"/>
      <c r="G74" s="121"/>
      <c r="H74" s="124"/>
      <c r="I74" s="124">
        <f>C74-171236905</f>
        <v>250090699</v>
      </c>
    </row>
    <row r="75" spans="1:9" s="71" customFormat="1" ht="16.899999999999999" customHeight="1">
      <c r="A75" s="88">
        <v>6250</v>
      </c>
      <c r="B75" s="86" t="s">
        <v>156</v>
      </c>
      <c r="C75" s="87">
        <f>SUM(C76:C76)</f>
        <v>1925000</v>
      </c>
      <c r="D75" s="87">
        <f>SUM(D76:D76)</f>
        <v>1925000</v>
      </c>
      <c r="E75" s="106"/>
      <c r="F75" s="69"/>
      <c r="G75" s="121"/>
      <c r="H75" s="70"/>
    </row>
    <row r="76" spans="1:9" s="44" customFormat="1" ht="16.899999999999999" customHeight="1">
      <c r="A76" s="81">
        <v>6299</v>
      </c>
      <c r="B76" s="66" t="s">
        <v>157</v>
      </c>
      <c r="C76" s="64">
        <v>1925000</v>
      </c>
      <c r="D76" s="63">
        <f t="shared" si="3"/>
        <v>1925000</v>
      </c>
      <c r="E76" s="60"/>
      <c r="F76" s="57"/>
      <c r="G76" s="121"/>
      <c r="H76" s="20"/>
    </row>
    <row r="77" spans="1:9" ht="15.75">
      <c r="A77" s="88">
        <v>6400</v>
      </c>
      <c r="B77" s="86" t="s">
        <v>82</v>
      </c>
      <c r="C77" s="87">
        <f>SUM(C78:C79)</f>
        <v>119502000</v>
      </c>
      <c r="D77" s="87">
        <f>SUM(D78:D79)</f>
        <v>119502000</v>
      </c>
      <c r="E77" s="121"/>
      <c r="F77" s="121"/>
      <c r="G77" s="121"/>
    </row>
    <row r="78" spans="1:9" s="154" customFormat="1" ht="15.75">
      <c r="A78" s="78">
        <v>6404</v>
      </c>
      <c r="B78" s="153" t="s">
        <v>171</v>
      </c>
      <c r="C78" s="63">
        <v>90000000</v>
      </c>
      <c r="D78" s="63">
        <f t="shared" si="3"/>
        <v>90000000</v>
      </c>
      <c r="E78" s="15"/>
      <c r="F78" s="15"/>
      <c r="G78" s="15"/>
    </row>
    <row r="79" spans="1:9" ht="15.75">
      <c r="A79" s="81">
        <v>6449</v>
      </c>
      <c r="B79" s="66" t="s">
        <v>95</v>
      </c>
      <c r="C79" s="64">
        <v>29502000</v>
      </c>
      <c r="D79" s="63">
        <f t="shared" si="3"/>
        <v>29502000</v>
      </c>
      <c r="E79" s="121"/>
      <c r="F79" s="121"/>
      <c r="G79" s="121"/>
    </row>
    <row r="80" spans="1:9" ht="15.75">
      <c r="A80" s="88">
        <v>6500</v>
      </c>
      <c r="B80" s="86" t="s">
        <v>96</v>
      </c>
      <c r="C80" s="87">
        <f>SUM(C81:C82)</f>
        <v>34773585</v>
      </c>
      <c r="D80" s="87">
        <f>SUM(D81:D82)</f>
        <v>34773585</v>
      </c>
      <c r="E80" s="121"/>
      <c r="F80" s="121"/>
      <c r="G80" s="121"/>
    </row>
    <row r="81" spans="1:7" ht="15.75">
      <c r="A81" s="78">
        <v>6501</v>
      </c>
      <c r="B81" s="66" t="s">
        <v>98</v>
      </c>
      <c r="C81" s="63">
        <v>34773585</v>
      </c>
      <c r="D81" s="63">
        <f t="shared" si="3"/>
        <v>34773585</v>
      </c>
      <c r="E81" s="121"/>
      <c r="F81" s="121"/>
      <c r="G81" s="121"/>
    </row>
    <row r="82" spans="1:7" ht="15.75">
      <c r="A82" s="77">
        <v>6504</v>
      </c>
      <c r="B82" s="66" t="s">
        <v>97</v>
      </c>
      <c r="C82" s="63"/>
      <c r="D82" s="63">
        <f t="shared" si="3"/>
        <v>0</v>
      </c>
      <c r="E82" s="121"/>
      <c r="F82" s="121"/>
      <c r="G82" s="121"/>
    </row>
    <row r="83" spans="1:7" ht="15.75">
      <c r="A83" s="90">
        <v>6550</v>
      </c>
      <c r="B83" s="79" t="s">
        <v>99</v>
      </c>
      <c r="C83" s="87">
        <f>SUM(C84:C86)</f>
        <v>49476000</v>
      </c>
      <c r="D83" s="87">
        <f>SUM(D84:D86)</f>
        <v>49476000</v>
      </c>
      <c r="E83" s="121"/>
      <c r="F83" s="121"/>
      <c r="G83" s="121"/>
    </row>
    <row r="84" spans="1:7" ht="15.75">
      <c r="A84" s="77">
        <v>6551</v>
      </c>
      <c r="B84" s="66" t="s">
        <v>100</v>
      </c>
      <c r="C84" s="63">
        <v>9030000</v>
      </c>
      <c r="D84" s="63">
        <f t="shared" si="3"/>
        <v>9030000</v>
      </c>
      <c r="E84" s="121"/>
      <c r="F84" s="121"/>
      <c r="G84" s="121"/>
    </row>
    <row r="85" spans="1:7" ht="15.75">
      <c r="A85" s="77">
        <v>6552</v>
      </c>
      <c r="B85" s="66" t="s">
        <v>175</v>
      </c>
      <c r="C85" s="63">
        <v>12210000</v>
      </c>
      <c r="D85" s="63">
        <f>C85</f>
        <v>12210000</v>
      </c>
      <c r="E85" s="121"/>
      <c r="F85" s="121"/>
      <c r="G85" s="121"/>
    </row>
    <row r="86" spans="1:7" ht="15.75">
      <c r="A86" s="77">
        <v>6599</v>
      </c>
      <c r="B86" s="66" t="s">
        <v>101</v>
      </c>
      <c r="C86" s="63">
        <v>28236000</v>
      </c>
      <c r="D86" s="63">
        <f t="shared" si="3"/>
        <v>28236000</v>
      </c>
      <c r="E86" s="121"/>
      <c r="F86" s="121"/>
      <c r="G86" s="121"/>
    </row>
    <row r="87" spans="1:7" ht="15.75">
      <c r="A87" s="88">
        <v>6600</v>
      </c>
      <c r="B87" s="79" t="s">
        <v>102</v>
      </c>
      <c r="C87" s="87">
        <f>SUM(C88:C91)</f>
        <v>4505245</v>
      </c>
      <c r="D87" s="87">
        <f>SUM(D88:D91)</f>
        <v>4505245</v>
      </c>
      <c r="E87" s="121"/>
      <c r="F87" s="121"/>
      <c r="G87" s="121"/>
    </row>
    <row r="88" spans="1:7" ht="15.75">
      <c r="A88" s="78">
        <v>6601</v>
      </c>
      <c r="B88" s="66" t="s">
        <v>103</v>
      </c>
      <c r="C88" s="63">
        <v>587245</v>
      </c>
      <c r="D88" s="63">
        <f t="shared" si="3"/>
        <v>587245</v>
      </c>
      <c r="E88" s="121"/>
      <c r="F88" s="121"/>
      <c r="G88" s="121"/>
    </row>
    <row r="89" spans="1:7" ht="15.75">
      <c r="A89" s="77">
        <v>6605</v>
      </c>
      <c r="B89" s="66" t="s">
        <v>104</v>
      </c>
      <c r="C89" s="63">
        <v>1518000</v>
      </c>
      <c r="D89" s="63">
        <f t="shared" si="3"/>
        <v>1518000</v>
      </c>
      <c r="E89" s="121"/>
      <c r="F89" s="121"/>
      <c r="G89" s="121"/>
    </row>
    <row r="90" spans="1:7" ht="15.75">
      <c r="A90" s="77">
        <v>6618</v>
      </c>
      <c r="B90" s="66" t="s">
        <v>105</v>
      </c>
      <c r="C90" s="63">
        <v>1200000</v>
      </c>
      <c r="D90" s="63">
        <f t="shared" si="3"/>
        <v>1200000</v>
      </c>
      <c r="E90" s="121"/>
      <c r="F90" s="121"/>
      <c r="G90" s="121"/>
    </row>
    <row r="91" spans="1:7" ht="15.75">
      <c r="A91" s="77">
        <v>6649</v>
      </c>
      <c r="B91" s="66" t="s">
        <v>111</v>
      </c>
      <c r="C91" s="63">
        <v>1200000</v>
      </c>
      <c r="D91" s="63">
        <f t="shared" si="3"/>
        <v>1200000</v>
      </c>
      <c r="E91" s="121"/>
      <c r="F91" s="121"/>
      <c r="G91" s="121"/>
    </row>
    <row r="92" spans="1:7" ht="15.75">
      <c r="A92" s="88">
        <v>6700</v>
      </c>
      <c r="B92" s="79" t="s">
        <v>106</v>
      </c>
      <c r="C92" s="87">
        <f>SUM(C93:C97)</f>
        <v>8298974</v>
      </c>
      <c r="D92" s="87">
        <f>SUM(D93:D97)</f>
        <v>8298974</v>
      </c>
      <c r="E92" s="121"/>
      <c r="F92" s="121"/>
      <c r="G92" s="121"/>
    </row>
    <row r="93" spans="1:7" ht="15.75">
      <c r="A93" s="78">
        <v>6701</v>
      </c>
      <c r="B93" s="66" t="s">
        <v>107</v>
      </c>
      <c r="C93" s="63">
        <v>998974</v>
      </c>
      <c r="D93" s="63">
        <f t="shared" si="3"/>
        <v>998974</v>
      </c>
      <c r="E93" s="121"/>
      <c r="F93" s="121"/>
      <c r="G93" s="121"/>
    </row>
    <row r="94" spans="1:7" ht="15.75">
      <c r="A94" s="78">
        <v>6702</v>
      </c>
      <c r="B94" s="66" t="s">
        <v>108</v>
      </c>
      <c r="C94" s="63">
        <v>1300000</v>
      </c>
      <c r="D94" s="63">
        <f t="shared" si="3"/>
        <v>1300000</v>
      </c>
      <c r="E94" s="121"/>
      <c r="F94" s="121"/>
      <c r="G94" s="121"/>
    </row>
    <row r="95" spans="1:7" ht="15.75">
      <c r="A95" s="78">
        <v>6703</v>
      </c>
      <c r="B95" s="66" t="s">
        <v>109</v>
      </c>
      <c r="C95" s="63">
        <v>0</v>
      </c>
      <c r="D95" s="63">
        <f t="shared" si="3"/>
        <v>0</v>
      </c>
      <c r="E95" s="121"/>
      <c r="F95" s="121"/>
      <c r="G95" s="121"/>
    </row>
    <row r="96" spans="1:7" ht="15.75">
      <c r="A96" s="78">
        <v>6704</v>
      </c>
      <c r="B96" s="66" t="s">
        <v>110</v>
      </c>
      <c r="C96" s="63">
        <v>6000000</v>
      </c>
      <c r="D96" s="63">
        <f t="shared" si="3"/>
        <v>6000000</v>
      </c>
      <c r="E96" s="121"/>
      <c r="F96" s="121"/>
      <c r="G96" s="121"/>
    </row>
    <row r="97" spans="1:7" ht="15.75">
      <c r="A97" s="78">
        <v>6749</v>
      </c>
      <c r="B97" s="66" t="s">
        <v>111</v>
      </c>
      <c r="C97" s="63">
        <v>0</v>
      </c>
      <c r="D97" s="63">
        <f t="shared" si="3"/>
        <v>0</v>
      </c>
      <c r="E97" s="121"/>
      <c r="F97" s="121"/>
      <c r="G97" s="121"/>
    </row>
    <row r="98" spans="1:7" ht="15.75">
      <c r="A98" s="88">
        <v>6750</v>
      </c>
      <c r="B98" s="79" t="s">
        <v>112</v>
      </c>
      <c r="C98" s="87">
        <f>SUM(C99:C102)</f>
        <v>49958800</v>
      </c>
      <c r="D98" s="87">
        <f>SUM(D99:D102)</f>
        <v>49958800</v>
      </c>
      <c r="E98" s="121"/>
      <c r="F98" s="121"/>
      <c r="G98" s="121"/>
    </row>
    <row r="99" spans="1:7" ht="15.75">
      <c r="A99" s="77">
        <v>6751</v>
      </c>
      <c r="B99" s="66" t="s">
        <v>113</v>
      </c>
      <c r="C99" s="63">
        <v>0</v>
      </c>
      <c r="D99" s="63">
        <f t="shared" si="3"/>
        <v>0</v>
      </c>
      <c r="E99" s="121"/>
      <c r="F99" s="121"/>
      <c r="G99" s="121"/>
    </row>
    <row r="100" spans="1:7" ht="15.75">
      <c r="A100" s="77">
        <v>6757</v>
      </c>
      <c r="B100" s="66" t="s">
        <v>114</v>
      </c>
      <c r="C100" s="63">
        <v>9458800</v>
      </c>
      <c r="D100" s="63">
        <f t="shared" si="3"/>
        <v>9458800</v>
      </c>
      <c r="E100" s="121"/>
      <c r="F100" s="121"/>
      <c r="G100" s="121"/>
    </row>
    <row r="101" spans="1:7" ht="15.75">
      <c r="A101" s="77">
        <v>6758</v>
      </c>
      <c r="B101" s="66" t="s">
        <v>115</v>
      </c>
      <c r="C101" s="63">
        <v>0</v>
      </c>
      <c r="D101" s="63">
        <f t="shared" si="3"/>
        <v>0</v>
      </c>
      <c r="E101" s="121"/>
      <c r="F101" s="121"/>
      <c r="G101" s="121"/>
    </row>
    <row r="102" spans="1:7" ht="15.75">
      <c r="A102" s="77">
        <v>6799</v>
      </c>
      <c r="B102" s="66" t="s">
        <v>111</v>
      </c>
      <c r="C102" s="63">
        <v>40500000</v>
      </c>
      <c r="D102" s="63">
        <f t="shared" si="3"/>
        <v>40500000</v>
      </c>
      <c r="E102" s="121"/>
      <c r="F102" s="121"/>
      <c r="G102" s="121"/>
    </row>
    <row r="103" spans="1:7" ht="15.75">
      <c r="A103" s="88">
        <v>6900</v>
      </c>
      <c r="B103" s="79" t="s">
        <v>116</v>
      </c>
      <c r="C103" s="87">
        <f>SUM(C104:C109)</f>
        <v>31933000</v>
      </c>
      <c r="D103" s="87">
        <f>SUM(D104:D109)</f>
        <v>31933000</v>
      </c>
      <c r="E103" s="121"/>
      <c r="F103" s="121"/>
      <c r="G103" s="121"/>
    </row>
    <row r="104" spans="1:7" ht="15.75">
      <c r="A104" s="78">
        <v>6906</v>
      </c>
      <c r="B104" s="66" t="s">
        <v>117</v>
      </c>
      <c r="C104" s="63">
        <v>0</v>
      </c>
      <c r="D104" s="63">
        <f t="shared" si="3"/>
        <v>0</v>
      </c>
      <c r="E104" s="121"/>
      <c r="F104" s="121"/>
      <c r="G104" s="121"/>
    </row>
    <row r="105" spans="1:7" ht="15.75">
      <c r="A105" s="77">
        <v>6908</v>
      </c>
      <c r="B105" s="66" t="s">
        <v>118</v>
      </c>
      <c r="C105" s="63">
        <v>0</v>
      </c>
      <c r="D105" s="63">
        <f t="shared" si="3"/>
        <v>0</v>
      </c>
      <c r="E105" s="121"/>
      <c r="F105" s="121"/>
      <c r="G105" s="121"/>
    </row>
    <row r="106" spans="1:7" ht="15.75">
      <c r="A106" s="78">
        <v>6912</v>
      </c>
      <c r="B106" s="66" t="s">
        <v>119</v>
      </c>
      <c r="C106" s="63">
        <v>1980000</v>
      </c>
      <c r="D106" s="63">
        <f t="shared" si="3"/>
        <v>1980000</v>
      </c>
      <c r="E106" s="121"/>
      <c r="F106" s="121"/>
      <c r="G106" s="121"/>
    </row>
    <row r="107" spans="1:7" ht="15.75">
      <c r="A107" s="77">
        <v>6913</v>
      </c>
      <c r="B107" s="66" t="s">
        <v>120</v>
      </c>
      <c r="C107" s="63">
        <v>10344000</v>
      </c>
      <c r="D107" s="63">
        <f t="shared" si="3"/>
        <v>10344000</v>
      </c>
      <c r="E107" s="121"/>
      <c r="F107" s="121"/>
      <c r="G107" s="121"/>
    </row>
    <row r="108" spans="1:7" ht="15.75">
      <c r="A108" s="77">
        <v>6921</v>
      </c>
      <c r="B108" s="66" t="s">
        <v>121</v>
      </c>
      <c r="C108" s="63">
        <v>13338000</v>
      </c>
      <c r="D108" s="63">
        <f t="shared" si="3"/>
        <v>13338000</v>
      </c>
      <c r="E108" s="121"/>
      <c r="F108" s="121"/>
      <c r="G108" s="121"/>
    </row>
    <row r="109" spans="1:7" ht="15.75">
      <c r="A109" s="77">
        <v>6949</v>
      </c>
      <c r="B109" s="66" t="s">
        <v>122</v>
      </c>
      <c r="C109" s="63">
        <v>6271000</v>
      </c>
      <c r="D109" s="63">
        <f t="shared" si="3"/>
        <v>6271000</v>
      </c>
      <c r="E109" s="121"/>
      <c r="F109" s="121"/>
      <c r="G109" s="121"/>
    </row>
    <row r="110" spans="1:7" ht="15.75">
      <c r="A110" s="89">
        <v>6900</v>
      </c>
      <c r="B110" s="75" t="s">
        <v>91</v>
      </c>
      <c r="C110" s="76">
        <f>SUM(C111:C114)</f>
        <v>106655000</v>
      </c>
      <c r="D110" s="76">
        <f>SUM(D111:D114)</f>
        <v>106655000</v>
      </c>
      <c r="E110" s="121"/>
      <c r="F110" s="121"/>
      <c r="G110" s="121"/>
    </row>
    <row r="111" spans="1:7" ht="15.75">
      <c r="A111" s="82">
        <v>7001</v>
      </c>
      <c r="B111" s="74" t="s">
        <v>123</v>
      </c>
      <c r="C111" s="64">
        <v>23835000</v>
      </c>
      <c r="D111" s="63">
        <f t="shared" si="3"/>
        <v>23835000</v>
      </c>
      <c r="E111" s="121"/>
      <c r="F111" s="121"/>
      <c r="G111" s="121"/>
    </row>
    <row r="112" spans="1:7" ht="15.75">
      <c r="A112" s="82">
        <v>7003</v>
      </c>
      <c r="B112" s="74" t="s">
        <v>124</v>
      </c>
      <c r="C112" s="64">
        <v>0</v>
      </c>
      <c r="D112" s="63">
        <f t="shared" si="3"/>
        <v>0</v>
      </c>
      <c r="E112" s="121"/>
      <c r="F112" s="121"/>
      <c r="G112" s="121"/>
    </row>
    <row r="113" spans="1:9" ht="15.75">
      <c r="A113" s="82">
        <v>7004</v>
      </c>
      <c r="B113" s="74" t="s">
        <v>125</v>
      </c>
      <c r="C113" s="64">
        <v>0</v>
      </c>
      <c r="D113" s="63">
        <f t="shared" si="3"/>
        <v>0</v>
      </c>
      <c r="E113" s="121"/>
      <c r="F113" s="121"/>
      <c r="G113" s="121"/>
    </row>
    <row r="114" spans="1:9" ht="15.75">
      <c r="A114" s="81">
        <v>7049</v>
      </c>
      <c r="B114" s="74" t="s">
        <v>92</v>
      </c>
      <c r="C114" s="64">
        <v>82820000</v>
      </c>
      <c r="D114" s="63">
        <f t="shared" si="3"/>
        <v>82820000</v>
      </c>
      <c r="E114" s="121"/>
      <c r="F114" s="121"/>
      <c r="G114" s="121"/>
    </row>
    <row r="115" spans="1:9" ht="15.75">
      <c r="A115" s="91">
        <v>7050</v>
      </c>
      <c r="B115" s="75" t="s">
        <v>172</v>
      </c>
      <c r="C115" s="76">
        <f>C116</f>
        <v>3000000</v>
      </c>
      <c r="D115" s="76">
        <f>D116</f>
        <v>3000000</v>
      </c>
      <c r="E115" s="121"/>
      <c r="F115" s="121"/>
      <c r="G115" s="121"/>
    </row>
    <row r="116" spans="1:9" ht="15.75">
      <c r="A116" s="81">
        <v>7053</v>
      </c>
      <c r="B116" s="66" t="s">
        <v>173</v>
      </c>
      <c r="C116" s="64">
        <v>3000000</v>
      </c>
      <c r="D116" s="63">
        <f>C116</f>
        <v>3000000</v>
      </c>
      <c r="E116" s="121"/>
      <c r="F116" s="121"/>
      <c r="G116" s="121"/>
    </row>
    <row r="117" spans="1:9" ht="15.75">
      <c r="A117" s="91">
        <v>7750</v>
      </c>
      <c r="B117" s="75" t="s">
        <v>53</v>
      </c>
      <c r="C117" s="76">
        <f>SUM(C118:C122)</f>
        <v>11300000</v>
      </c>
      <c r="D117" s="76">
        <f>SUM(D118:D122)</f>
        <v>11300000</v>
      </c>
      <c r="E117" s="121"/>
      <c r="F117" s="121"/>
      <c r="G117" s="121"/>
    </row>
    <row r="118" spans="1:9" ht="15.75">
      <c r="A118" s="81">
        <v>7764</v>
      </c>
      <c r="B118" s="66" t="s">
        <v>126</v>
      </c>
      <c r="C118" s="64">
        <v>11000000</v>
      </c>
      <c r="D118" s="63">
        <f t="shared" si="3"/>
        <v>11000000</v>
      </c>
      <c r="E118" s="121"/>
      <c r="F118" s="121"/>
      <c r="G118" s="121"/>
    </row>
    <row r="119" spans="1:9" ht="15.75">
      <c r="A119" s="81">
        <v>7761</v>
      </c>
      <c r="B119" s="74" t="s">
        <v>127</v>
      </c>
      <c r="C119" s="64">
        <v>0</v>
      </c>
      <c r="D119" s="63">
        <f t="shared" si="3"/>
        <v>0</v>
      </c>
      <c r="E119" s="121"/>
      <c r="F119" s="121"/>
      <c r="G119" s="121"/>
    </row>
    <row r="120" spans="1:9" ht="15.75">
      <c r="A120" s="81">
        <v>7799</v>
      </c>
      <c r="B120" s="74" t="s">
        <v>128</v>
      </c>
      <c r="C120" s="64">
        <v>0</v>
      </c>
      <c r="D120" s="63">
        <f t="shared" si="3"/>
        <v>0</v>
      </c>
      <c r="E120" s="121"/>
      <c r="F120" s="121"/>
      <c r="G120" s="121"/>
    </row>
    <row r="121" spans="1:9" ht="15.75">
      <c r="A121" s="81">
        <v>7799</v>
      </c>
      <c r="B121" s="74" t="s">
        <v>190</v>
      </c>
      <c r="C121" s="64">
        <v>0</v>
      </c>
      <c r="D121" s="63">
        <f t="shared" si="3"/>
        <v>0</v>
      </c>
      <c r="E121" s="121"/>
      <c r="F121" s="121"/>
      <c r="G121" s="121"/>
    </row>
    <row r="122" spans="1:9" ht="15.75">
      <c r="A122" s="81">
        <v>7854</v>
      </c>
      <c r="B122" s="74" t="s">
        <v>129</v>
      </c>
      <c r="C122" s="64">
        <v>300000</v>
      </c>
      <c r="D122" s="63">
        <f t="shared" si="3"/>
        <v>300000</v>
      </c>
      <c r="E122" s="121"/>
      <c r="F122" s="121"/>
      <c r="G122" s="121"/>
    </row>
    <row r="123" spans="1:9" s="132" customFormat="1" ht="31.5">
      <c r="A123" s="126" t="s">
        <v>30</v>
      </c>
      <c r="B123" s="127" t="s">
        <v>39</v>
      </c>
      <c r="C123" s="128">
        <f>C124+C137+C146</f>
        <v>964226450</v>
      </c>
      <c r="D123" s="128">
        <f>D124+D137+D146</f>
        <v>964226450</v>
      </c>
      <c r="E123" s="128"/>
      <c r="F123" s="131"/>
      <c r="G123" s="131"/>
      <c r="I123" s="159">
        <f>C123-382033341</f>
        <v>582193109</v>
      </c>
    </row>
    <row r="124" spans="1:9" ht="15.75">
      <c r="A124" s="52"/>
      <c r="B124" s="27" t="s">
        <v>54</v>
      </c>
      <c r="C124" s="34">
        <f>C125+C127+C129+C134</f>
        <v>760916650</v>
      </c>
      <c r="D124" s="34">
        <f>D125+D127+D129+D134</f>
        <v>760916650</v>
      </c>
      <c r="E124" s="34"/>
      <c r="F124" s="121"/>
      <c r="G124" s="121"/>
    </row>
    <row r="125" spans="1:9" ht="15.75">
      <c r="A125" s="89">
        <v>6100</v>
      </c>
      <c r="B125" s="100" t="s">
        <v>80</v>
      </c>
      <c r="C125" s="76">
        <f>C126</f>
        <v>657272062</v>
      </c>
      <c r="D125" s="76">
        <f>D126</f>
        <v>657272062</v>
      </c>
      <c r="E125" s="121"/>
      <c r="F125" s="121"/>
      <c r="G125" s="121"/>
    </row>
    <row r="126" spans="1:9" ht="15.75">
      <c r="A126" s="82">
        <v>6105</v>
      </c>
      <c r="B126" s="100" t="s">
        <v>142</v>
      </c>
      <c r="C126" s="64">
        <v>657272062</v>
      </c>
      <c r="D126" s="63">
        <f t="shared" si="3"/>
        <v>657272062</v>
      </c>
      <c r="E126" s="121"/>
      <c r="F126" s="121"/>
      <c r="G126" s="121"/>
    </row>
    <row r="127" spans="1:9" ht="15.75">
      <c r="A127" s="89">
        <v>6150</v>
      </c>
      <c r="B127" s="100" t="s">
        <v>191</v>
      </c>
      <c r="C127" s="76">
        <f>C128</f>
        <v>0</v>
      </c>
      <c r="D127" s="76">
        <f>D128</f>
        <v>0</v>
      </c>
      <c r="E127" s="121"/>
      <c r="F127" s="121"/>
      <c r="G127" s="121"/>
    </row>
    <row r="128" spans="1:9" ht="15.75">
      <c r="A128" s="82">
        <v>6157</v>
      </c>
      <c r="B128" s="100" t="s">
        <v>192</v>
      </c>
      <c r="C128" s="64">
        <v>0</v>
      </c>
      <c r="D128" s="63">
        <f t="shared" ref="D128" si="4">C128</f>
        <v>0</v>
      </c>
      <c r="E128" s="121"/>
      <c r="F128" s="121"/>
      <c r="G128" s="121"/>
    </row>
    <row r="129" spans="1:8" s="71" customFormat="1" ht="16.899999999999999" customHeight="1">
      <c r="A129" s="90">
        <v>6300</v>
      </c>
      <c r="B129" s="79" t="s">
        <v>78</v>
      </c>
      <c r="C129" s="76">
        <f>SUM(C130:C133)</f>
        <v>46679178</v>
      </c>
      <c r="D129" s="76">
        <f>SUM(D130:D133)</f>
        <v>46679178</v>
      </c>
      <c r="E129" s="106"/>
      <c r="F129" s="69"/>
      <c r="G129" s="121"/>
      <c r="H129" s="70"/>
    </row>
    <row r="130" spans="1:8" s="44" customFormat="1" ht="16.899999999999999" customHeight="1">
      <c r="A130" s="77">
        <v>6301</v>
      </c>
      <c r="B130" s="66" t="s">
        <v>79</v>
      </c>
      <c r="C130" s="63">
        <v>34761090</v>
      </c>
      <c r="D130" s="63">
        <f t="shared" si="3"/>
        <v>34761090</v>
      </c>
      <c r="E130" s="60"/>
      <c r="F130" s="57"/>
      <c r="G130" s="121"/>
      <c r="H130" s="20"/>
    </row>
    <row r="131" spans="1:8" s="44" customFormat="1" ht="16.899999999999999" customHeight="1">
      <c r="A131" s="77">
        <v>6302</v>
      </c>
      <c r="B131" s="66" t="s">
        <v>75</v>
      </c>
      <c r="C131" s="63">
        <v>5959044</v>
      </c>
      <c r="D131" s="63">
        <f t="shared" si="3"/>
        <v>5959044</v>
      </c>
      <c r="E131" s="60"/>
      <c r="F131" s="57"/>
      <c r="G131" s="121"/>
      <c r="H131" s="20"/>
    </row>
    <row r="132" spans="1:8" s="44" customFormat="1" ht="16.899999999999999" customHeight="1">
      <c r="A132" s="77">
        <v>6303</v>
      </c>
      <c r="B132" s="66" t="s">
        <v>199</v>
      </c>
      <c r="C132" s="63">
        <v>3972696</v>
      </c>
      <c r="D132" s="63">
        <f t="shared" si="3"/>
        <v>3972696</v>
      </c>
      <c r="E132" s="60"/>
      <c r="F132" s="57"/>
      <c r="G132" s="121"/>
      <c r="H132" s="20"/>
    </row>
    <row r="133" spans="1:8" s="44" customFormat="1" ht="16.899999999999999" customHeight="1">
      <c r="A133" s="77">
        <v>6304</v>
      </c>
      <c r="B133" s="66" t="s">
        <v>77</v>
      </c>
      <c r="C133" s="63">
        <v>1986348</v>
      </c>
      <c r="D133" s="63">
        <f t="shared" si="3"/>
        <v>1986348</v>
      </c>
      <c r="E133" s="60"/>
      <c r="F133" s="57"/>
      <c r="G133" s="121"/>
      <c r="H133" s="20"/>
    </row>
    <row r="134" spans="1:8" ht="15.75">
      <c r="A134" s="89">
        <v>6400</v>
      </c>
      <c r="B134" s="100" t="s">
        <v>82</v>
      </c>
      <c r="C134" s="76">
        <f>SUM(C135:C136)</f>
        <v>56965410</v>
      </c>
      <c r="D134" s="76">
        <f>SUM(D135:D136)</f>
        <v>56965410</v>
      </c>
      <c r="E134" s="121"/>
      <c r="F134" s="121"/>
      <c r="G134" s="121"/>
    </row>
    <row r="135" spans="1:8" ht="15.75">
      <c r="A135" s="81">
        <v>6406</v>
      </c>
      <c r="B135" s="100" t="s">
        <v>147</v>
      </c>
      <c r="C135" s="64">
        <v>0</v>
      </c>
      <c r="D135" s="63">
        <f t="shared" si="3"/>
        <v>0</v>
      </c>
      <c r="E135" s="121"/>
      <c r="F135" s="121"/>
      <c r="G135" s="121"/>
    </row>
    <row r="136" spans="1:8" ht="15.75">
      <c r="A136" s="81">
        <v>6449</v>
      </c>
      <c r="B136" s="100" t="s">
        <v>146</v>
      </c>
      <c r="C136" s="64">
        <v>56965410</v>
      </c>
      <c r="D136" s="63">
        <f t="shared" ref="D136:D152" si="5">C136</f>
        <v>56965410</v>
      </c>
      <c r="E136" s="121"/>
      <c r="F136" s="121"/>
      <c r="G136" s="121"/>
    </row>
    <row r="137" spans="1:8" ht="15.75">
      <c r="A137" s="134"/>
      <c r="B137" s="101" t="s">
        <v>58</v>
      </c>
      <c r="C137" s="34">
        <f>C141+C144+C138</f>
        <v>203309800</v>
      </c>
      <c r="D137" s="34">
        <f>D141+D144+D138</f>
        <v>203309800</v>
      </c>
      <c r="E137" s="121"/>
      <c r="F137" s="121"/>
      <c r="G137" s="121"/>
    </row>
    <row r="138" spans="1:8" ht="15.75">
      <c r="A138" s="89">
        <v>6550</v>
      </c>
      <c r="B138" s="100" t="s">
        <v>132</v>
      </c>
      <c r="C138" s="76">
        <f>C139+C140</f>
        <v>4675000</v>
      </c>
      <c r="D138" s="76">
        <f>D139+D140</f>
        <v>4675000</v>
      </c>
      <c r="E138" s="121"/>
      <c r="F138" s="121"/>
      <c r="G138" s="121"/>
    </row>
    <row r="139" spans="1:8" ht="15.75">
      <c r="A139" s="81">
        <v>6552</v>
      </c>
      <c r="B139" s="100" t="s">
        <v>133</v>
      </c>
      <c r="C139" s="64">
        <v>0</v>
      </c>
      <c r="D139" s="63">
        <f t="shared" si="5"/>
        <v>0</v>
      </c>
      <c r="E139" s="121"/>
      <c r="F139" s="121"/>
      <c r="G139" s="121"/>
    </row>
    <row r="140" spans="1:8" ht="15.75">
      <c r="A140" s="81">
        <v>6599</v>
      </c>
      <c r="B140" s="100" t="s">
        <v>219</v>
      </c>
      <c r="C140" s="64">
        <v>4675000</v>
      </c>
      <c r="D140" s="63">
        <f t="shared" si="5"/>
        <v>4675000</v>
      </c>
      <c r="E140" s="121"/>
      <c r="F140" s="121"/>
      <c r="G140" s="121"/>
    </row>
    <row r="141" spans="1:8" ht="15.75">
      <c r="A141" s="89">
        <v>6750</v>
      </c>
      <c r="B141" s="100" t="s">
        <v>134</v>
      </c>
      <c r="C141" s="76">
        <f>C143+C142</f>
        <v>198634800</v>
      </c>
      <c r="D141" s="76">
        <f>D143+D142</f>
        <v>198634800</v>
      </c>
      <c r="E141" s="121"/>
      <c r="F141" s="121"/>
      <c r="G141" s="121"/>
    </row>
    <row r="142" spans="1:8" ht="15.75">
      <c r="A142" s="81">
        <v>6757</v>
      </c>
      <c r="B142" s="100" t="s">
        <v>159</v>
      </c>
      <c r="C142" s="64">
        <v>198634800</v>
      </c>
      <c r="D142" s="63">
        <f t="shared" si="5"/>
        <v>198634800</v>
      </c>
      <c r="E142" s="121"/>
      <c r="F142" s="121"/>
      <c r="G142" s="121"/>
    </row>
    <row r="143" spans="1:8" ht="15.75">
      <c r="A143" s="81">
        <v>6758</v>
      </c>
      <c r="B143" s="100" t="s">
        <v>135</v>
      </c>
      <c r="C143" s="64">
        <v>0</v>
      </c>
      <c r="D143" s="63">
        <f t="shared" si="5"/>
        <v>0</v>
      </c>
      <c r="E143" s="121"/>
      <c r="F143" s="121"/>
      <c r="G143" s="121"/>
    </row>
    <row r="144" spans="1:8" ht="15.75">
      <c r="A144" s="89">
        <v>7000</v>
      </c>
      <c r="B144" s="100" t="s">
        <v>131</v>
      </c>
      <c r="C144" s="76">
        <f>C145</f>
        <v>0</v>
      </c>
      <c r="D144" s="76">
        <f>D145</f>
        <v>0</v>
      </c>
      <c r="E144" s="121"/>
      <c r="F144" s="121"/>
      <c r="G144" s="121"/>
    </row>
    <row r="145" spans="1:7" ht="15.75">
      <c r="A145" s="81">
        <v>7004</v>
      </c>
      <c r="B145" s="100" t="s">
        <v>136</v>
      </c>
      <c r="C145" s="64">
        <v>0</v>
      </c>
      <c r="D145" s="63">
        <f t="shared" si="5"/>
        <v>0</v>
      </c>
      <c r="E145" s="121"/>
      <c r="F145" s="121"/>
      <c r="G145" s="121"/>
    </row>
    <row r="146" spans="1:7" ht="15.75">
      <c r="A146" s="135"/>
      <c r="B146" s="101" t="s">
        <v>53</v>
      </c>
      <c r="C146" s="34">
        <f>SUM(C147:C150)</f>
        <v>0</v>
      </c>
      <c r="D146" s="34">
        <f>SUM(D147:D150)</f>
        <v>0</v>
      </c>
      <c r="E146" s="121"/>
      <c r="F146" s="121"/>
      <c r="G146" s="121"/>
    </row>
    <row r="147" spans="1:7" ht="15.75">
      <c r="A147" s="81">
        <v>7757</v>
      </c>
      <c r="B147" s="100" t="s">
        <v>137</v>
      </c>
      <c r="C147" s="64">
        <v>0</v>
      </c>
      <c r="D147" s="63">
        <f t="shared" si="5"/>
        <v>0</v>
      </c>
      <c r="E147" s="121"/>
      <c r="F147" s="121"/>
      <c r="G147" s="121"/>
    </row>
    <row r="148" spans="1:7" ht="15.75">
      <c r="A148" s="81">
        <v>7799</v>
      </c>
      <c r="B148" s="100" t="s">
        <v>138</v>
      </c>
      <c r="C148" s="64">
        <v>0</v>
      </c>
      <c r="D148" s="63">
        <f t="shared" si="5"/>
        <v>0</v>
      </c>
      <c r="E148" s="121"/>
      <c r="F148" s="121"/>
      <c r="G148" s="121"/>
    </row>
    <row r="149" spans="1:7" ht="15.75">
      <c r="A149" s="81">
        <v>7799</v>
      </c>
      <c r="B149" s="100" t="s">
        <v>139</v>
      </c>
      <c r="C149" s="64">
        <v>0</v>
      </c>
      <c r="D149" s="63">
        <f t="shared" si="5"/>
        <v>0</v>
      </c>
      <c r="E149" s="121"/>
      <c r="F149" s="121"/>
      <c r="G149" s="121"/>
    </row>
    <row r="150" spans="1:7" ht="15.75">
      <c r="A150" s="82">
        <v>7766</v>
      </c>
      <c r="B150" s="100" t="s">
        <v>148</v>
      </c>
      <c r="C150" s="64">
        <v>0</v>
      </c>
      <c r="D150" s="63">
        <f t="shared" si="5"/>
        <v>0</v>
      </c>
      <c r="E150" s="121"/>
      <c r="F150" s="121"/>
      <c r="G150" s="121"/>
    </row>
    <row r="151" spans="1:7" ht="15.75">
      <c r="A151" s="26"/>
      <c r="B151" s="101" t="s">
        <v>130</v>
      </c>
      <c r="C151" s="34">
        <f>C152</f>
        <v>0</v>
      </c>
      <c r="D151" s="34">
        <f>D152</f>
        <v>0</v>
      </c>
      <c r="E151" s="121"/>
      <c r="F151" s="121"/>
      <c r="G151" s="121"/>
    </row>
    <row r="152" spans="1:7" ht="15.75">
      <c r="A152" s="81">
        <v>9099</v>
      </c>
      <c r="B152" s="100" t="s">
        <v>141</v>
      </c>
      <c r="C152" s="64">
        <v>0</v>
      </c>
      <c r="D152" s="63">
        <f t="shared" si="5"/>
        <v>0</v>
      </c>
      <c r="E152" s="121"/>
      <c r="F152" s="121"/>
      <c r="G152" s="121"/>
    </row>
    <row r="153" spans="1:7" ht="28.5" customHeight="1">
      <c r="A153" s="20"/>
    </row>
    <row r="154" spans="1:7" ht="27" customHeight="1">
      <c r="A154" s="26" t="s">
        <v>59</v>
      </c>
      <c r="B154" s="27" t="s">
        <v>221</v>
      </c>
      <c r="C154" s="34">
        <f>SUM(C155:C164)</f>
        <v>14475000</v>
      </c>
      <c r="D154" s="34">
        <f>SUM(D155:D164)</f>
        <v>14475000</v>
      </c>
      <c r="E154" s="121"/>
      <c r="F154" s="121"/>
      <c r="G154" s="121"/>
    </row>
    <row r="155" spans="1:7" ht="15.75">
      <c r="A155" s="32">
        <v>1</v>
      </c>
      <c r="B155" s="29" t="s">
        <v>60</v>
      </c>
      <c r="C155" s="35">
        <v>0</v>
      </c>
      <c r="D155" s="122">
        <f t="shared" ref="D155:D174" si="6">C155</f>
        <v>0</v>
      </c>
      <c r="E155" s="121"/>
      <c r="F155" s="121"/>
      <c r="G155" s="121"/>
    </row>
    <row r="156" spans="1:7" ht="15.75">
      <c r="A156" s="32">
        <v>2</v>
      </c>
      <c r="B156" s="29" t="s">
        <v>61</v>
      </c>
      <c r="C156" s="35">
        <v>200000</v>
      </c>
      <c r="D156" s="35">
        <f t="shared" si="6"/>
        <v>200000</v>
      </c>
      <c r="E156" s="121"/>
      <c r="F156" s="121"/>
      <c r="G156" s="121"/>
    </row>
    <row r="157" spans="1:7" ht="15.75">
      <c r="A157" s="32">
        <v>3</v>
      </c>
      <c r="B157" s="29" t="s">
        <v>62</v>
      </c>
      <c r="C157" s="35">
        <v>1900000</v>
      </c>
      <c r="D157" s="35">
        <f t="shared" si="6"/>
        <v>1900000</v>
      </c>
      <c r="E157" s="121"/>
      <c r="F157" s="121"/>
      <c r="G157" s="121"/>
    </row>
    <row r="158" spans="1:7" ht="15.75">
      <c r="A158" s="32">
        <v>4</v>
      </c>
      <c r="B158" s="29" t="s">
        <v>63</v>
      </c>
      <c r="C158" s="35">
        <v>0</v>
      </c>
      <c r="D158" s="35">
        <f t="shared" si="6"/>
        <v>0</v>
      </c>
      <c r="E158" s="121"/>
      <c r="F158" s="121"/>
      <c r="G158" s="121"/>
    </row>
    <row r="159" spans="1:7" ht="15.75">
      <c r="A159" s="32">
        <v>5</v>
      </c>
      <c r="B159" s="29" t="s">
        <v>64</v>
      </c>
      <c r="C159" s="35">
        <v>0</v>
      </c>
      <c r="D159" s="35">
        <f>C159</f>
        <v>0</v>
      </c>
      <c r="E159" s="121"/>
      <c r="F159" s="121"/>
      <c r="G159" s="121"/>
    </row>
    <row r="160" spans="1:7" ht="15.75">
      <c r="A160" s="32">
        <v>6</v>
      </c>
      <c r="B160" s="29" t="s">
        <v>65</v>
      </c>
      <c r="C160" s="35">
        <v>0</v>
      </c>
      <c r="D160" s="35">
        <f>C160</f>
        <v>0</v>
      </c>
      <c r="E160" s="121"/>
      <c r="F160" s="121"/>
      <c r="G160" s="121"/>
    </row>
    <row r="161" spans="1:7" ht="15.75">
      <c r="A161" s="32">
        <v>7</v>
      </c>
      <c r="B161" s="29" t="s">
        <v>66</v>
      </c>
      <c r="C161" s="35">
        <v>0</v>
      </c>
      <c r="D161" s="35">
        <f>C161</f>
        <v>0</v>
      </c>
      <c r="E161" s="121"/>
      <c r="F161" s="121"/>
      <c r="G161" s="121"/>
    </row>
    <row r="162" spans="1:7" ht="15.75">
      <c r="A162" s="32">
        <v>8</v>
      </c>
      <c r="B162" s="29" t="s">
        <v>177</v>
      </c>
      <c r="C162" s="35">
        <v>0</v>
      </c>
      <c r="D162" s="35">
        <f t="shared" si="6"/>
        <v>0</v>
      </c>
      <c r="E162" s="121"/>
      <c r="F162" s="121"/>
      <c r="G162" s="121"/>
    </row>
    <row r="163" spans="1:7" ht="15.75">
      <c r="A163" s="32">
        <v>9</v>
      </c>
      <c r="B163" s="29" t="s">
        <v>178</v>
      </c>
      <c r="C163" s="35">
        <v>0</v>
      </c>
      <c r="D163" s="35">
        <f t="shared" si="6"/>
        <v>0</v>
      </c>
      <c r="E163" s="121"/>
      <c r="F163" s="121"/>
      <c r="G163" s="121"/>
    </row>
    <row r="164" spans="1:7" ht="15.75">
      <c r="A164" s="32">
        <v>10</v>
      </c>
      <c r="B164" s="29" t="s">
        <v>222</v>
      </c>
      <c r="C164" s="35">
        <v>12375000</v>
      </c>
      <c r="D164" s="35">
        <f t="shared" si="6"/>
        <v>12375000</v>
      </c>
      <c r="E164" s="121"/>
      <c r="F164" s="121"/>
      <c r="G164" s="121"/>
    </row>
    <row r="165" spans="1:7" ht="15.75">
      <c r="A165" s="26" t="s">
        <v>67</v>
      </c>
      <c r="B165" s="27" t="s">
        <v>223</v>
      </c>
      <c r="C165" s="34">
        <f>SUM(C166:C169)</f>
        <v>37050500</v>
      </c>
      <c r="D165" s="34">
        <f>SUM(D166:D169)</f>
        <v>37050500</v>
      </c>
      <c r="E165" s="121"/>
      <c r="F165" s="121"/>
      <c r="G165" s="121"/>
    </row>
    <row r="166" spans="1:7" ht="15.75">
      <c r="A166" s="32">
        <v>1</v>
      </c>
      <c r="B166" s="29" t="s">
        <v>224</v>
      </c>
      <c r="C166" s="35">
        <v>14976000</v>
      </c>
      <c r="D166" s="35">
        <f t="shared" si="6"/>
        <v>14976000</v>
      </c>
      <c r="E166" s="121"/>
      <c r="F166" s="121"/>
      <c r="G166" s="121"/>
    </row>
    <row r="167" spans="1:7" ht="15.75">
      <c r="A167" s="32">
        <v>2</v>
      </c>
      <c r="B167" s="29" t="s">
        <v>162</v>
      </c>
      <c r="C167" s="35">
        <v>57000</v>
      </c>
      <c r="D167" s="35">
        <f t="shared" si="6"/>
        <v>57000</v>
      </c>
      <c r="E167" s="121"/>
      <c r="F167" s="121"/>
      <c r="G167" s="121"/>
    </row>
    <row r="168" spans="1:7" ht="15.75">
      <c r="A168" s="32">
        <v>3</v>
      </c>
      <c r="B168" s="29" t="s">
        <v>163</v>
      </c>
      <c r="C168" s="35">
        <v>2007000</v>
      </c>
      <c r="D168" s="35">
        <f t="shared" si="6"/>
        <v>2007000</v>
      </c>
      <c r="E168" s="121"/>
      <c r="F168" s="121"/>
      <c r="G168" s="121"/>
    </row>
    <row r="169" spans="1:7" ht="15.75">
      <c r="A169" s="32">
        <v>4</v>
      </c>
      <c r="B169" s="29" t="s">
        <v>164</v>
      </c>
      <c r="C169" s="35">
        <v>20010500</v>
      </c>
      <c r="D169" s="35">
        <f t="shared" si="6"/>
        <v>20010500</v>
      </c>
      <c r="E169" s="121"/>
      <c r="F169" s="121"/>
      <c r="G169" s="121"/>
    </row>
    <row r="170" spans="1:7" ht="15.75">
      <c r="A170" s="26" t="s">
        <v>161</v>
      </c>
      <c r="B170" s="27" t="s">
        <v>144</v>
      </c>
      <c r="C170" s="34">
        <f>SUM(C171:C174)</f>
        <v>21680000</v>
      </c>
      <c r="D170" s="34">
        <f>SUM(D171:D174)</f>
        <v>21680000</v>
      </c>
      <c r="E170" s="121"/>
      <c r="F170" s="121"/>
      <c r="G170" s="121"/>
    </row>
    <row r="171" spans="1:7" ht="15.75">
      <c r="A171" s="32">
        <v>1</v>
      </c>
      <c r="B171" s="29" t="s">
        <v>70</v>
      </c>
      <c r="C171" s="35">
        <v>0</v>
      </c>
      <c r="D171" s="35">
        <f t="shared" si="6"/>
        <v>0</v>
      </c>
      <c r="E171" s="121"/>
      <c r="F171" s="121"/>
      <c r="G171" s="121"/>
    </row>
    <row r="172" spans="1:7" ht="15.75">
      <c r="A172" s="32">
        <v>2</v>
      </c>
      <c r="B172" s="29" t="s">
        <v>71</v>
      </c>
      <c r="C172" s="35">
        <v>3180000</v>
      </c>
      <c r="D172" s="35">
        <f t="shared" si="6"/>
        <v>3180000</v>
      </c>
      <c r="E172" s="121"/>
      <c r="F172" s="121"/>
      <c r="G172" s="121"/>
    </row>
    <row r="173" spans="1:7" ht="15.75">
      <c r="A173" s="32">
        <v>3</v>
      </c>
      <c r="B173" s="29" t="s">
        <v>72</v>
      </c>
      <c r="C173" s="35">
        <f>11000000+7500000</f>
        <v>18500000</v>
      </c>
      <c r="D173" s="35">
        <f t="shared" si="6"/>
        <v>18500000</v>
      </c>
      <c r="E173" s="121"/>
      <c r="F173" s="121"/>
      <c r="G173" s="121"/>
    </row>
    <row r="174" spans="1:7" ht="15.75">
      <c r="A174" s="32">
        <v>4</v>
      </c>
      <c r="B174" s="29" t="s">
        <v>69</v>
      </c>
      <c r="C174" s="35">
        <v>0</v>
      </c>
      <c r="D174" s="35">
        <f t="shared" si="6"/>
        <v>0</v>
      </c>
      <c r="E174" s="121"/>
      <c r="F174" s="121"/>
      <c r="G174" s="121"/>
    </row>
    <row r="176" spans="1:7" ht="15.75">
      <c r="B176" s="20"/>
      <c r="C176" s="20"/>
      <c r="D176" s="191" t="s">
        <v>225</v>
      </c>
      <c r="E176" s="191"/>
      <c r="F176" s="191"/>
      <c r="G176" s="191"/>
    </row>
    <row r="177" spans="2:7" ht="15.75">
      <c r="B177" s="33" t="s">
        <v>143</v>
      </c>
      <c r="C177" s="20"/>
      <c r="D177" s="20"/>
      <c r="E177" s="164" t="s">
        <v>45</v>
      </c>
      <c r="F177" s="164"/>
      <c r="G177" s="164"/>
    </row>
    <row r="178" spans="2:7" ht="15.75">
      <c r="B178" s="20"/>
      <c r="C178" s="20"/>
      <c r="D178" s="20"/>
      <c r="E178" s="20"/>
      <c r="F178" s="20"/>
      <c r="G178" s="20"/>
    </row>
    <row r="179" spans="2:7" ht="18.75">
      <c r="B179" s="44"/>
      <c r="C179" s="44"/>
      <c r="D179" s="44"/>
      <c r="E179" s="44"/>
      <c r="F179" s="44"/>
      <c r="G179" s="44"/>
    </row>
  </sheetData>
  <mergeCells count="15">
    <mergeCell ref="E177:G177"/>
    <mergeCell ref="A1:G1"/>
    <mergeCell ref="A2:B2"/>
    <mergeCell ref="A3:B3"/>
    <mergeCell ref="A4:G4"/>
    <mergeCell ref="A6:G6"/>
    <mergeCell ref="A7:G7"/>
    <mergeCell ref="C8:G8"/>
    <mergeCell ref="A5:G5"/>
    <mergeCell ref="D9:D10"/>
    <mergeCell ref="C9:C10"/>
    <mergeCell ref="B9:B10"/>
    <mergeCell ref="A9:A10"/>
    <mergeCell ref="E9:G9"/>
    <mergeCell ref="D176:G176"/>
  </mergeCells>
  <pageMargins left="0" right="0" top="0.65" bottom="0.15748031496062992" header="0.46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D0264D-01EB-4531-8483-8A2F83FC3E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E03ED5-AE04-4236-BEE2-7BE1480BE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59EE4C-9619-46D8-8FE8-306FE19C126F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Bieu 2</vt:lpstr>
      <vt:lpstr>Bieu 3</vt:lpstr>
      <vt:lpstr>Bieu 4</vt:lpstr>
      <vt:lpstr>'Bieu 2'!Print_Titles</vt:lpstr>
      <vt:lpstr>'Bieu 3'!Print_Titles</vt:lpstr>
      <vt:lpstr>'Bieu 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PC</cp:lastModifiedBy>
  <cp:lastPrinted>2020-09-22T03:03:11Z</cp:lastPrinted>
  <dcterms:created xsi:type="dcterms:W3CDTF">2016-10-14T10:52:32Z</dcterms:created>
  <dcterms:modified xsi:type="dcterms:W3CDTF">2020-09-22T03:04:59Z</dcterms:modified>
</cp:coreProperties>
</file>